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U:\Marketing Schenker Storen\Website\_CS2\CONTENT\39_Bestellformulare\"/>
    </mc:Choice>
  </mc:AlternateContent>
  <xr:revisionPtr revIDLastSave="0" documentId="8_{5CCC846D-D72A-424A-A5B2-A9EE9F64C9AB}" xr6:coauthVersionLast="47" xr6:coauthVersionMax="47" xr10:uidLastSave="{00000000-0000-0000-0000-000000000000}"/>
  <bookViews>
    <workbookView xWindow="-110" yWindow="-110" windowWidth="19420" windowHeight="10560" firstSheet="1" activeTab="1" xr2:uid="{00000000-000D-0000-FFFF-FFFF00000000}"/>
  </bookViews>
  <sheets>
    <sheet name="Sprache" sheetId="1" state="hidden" r:id="rId1"/>
    <sheet name="Titelblatt" sheetId="2" r:id="rId2"/>
    <sheet name="Skizze Kasten eckig" sheetId="3" r:id="rId3"/>
    <sheet name="Skizze GZA" sheetId="5" r:id="rId4"/>
    <sheet name="Skizze Kasten rund" sheetId="6" r:id="rId5"/>
    <sheet name="Folgeblatt" sheetId="4" r:id="rId6"/>
  </sheets>
  <definedNames>
    <definedName name="_xlnm._FilterDatabase" localSheetId="0" hidden="1">Sprache!$A$1:$E$271</definedName>
    <definedName name="_xlnm.Print_Area" localSheetId="3">'Skizze GZA'!$A$1:$AN$74</definedName>
    <definedName name="_xlnm.Print_Area" localSheetId="2">'Skizze Kasten eckig'!$A$1:$AN$75</definedName>
    <definedName name="_xlnm.Print_Area" localSheetId="4">'Skizze Kasten rund'!$A$1:$AN$75</definedName>
    <definedName name="_xlnm.Print_Area" localSheetId="1">Titelblatt!$A$1:$BM$61</definedName>
    <definedName name="Z_425D2CEF_4F77_4663_A5F0_EA8E2889969B_.wvu.PrintArea" localSheetId="5" hidden="1">Folgeblatt!$A$1:$BK$57</definedName>
    <definedName name="Z_425D2CEF_4F77_4663_A5F0_EA8E2889969B_.wvu.PrintArea" localSheetId="3" hidden="1">'Skizze GZA'!$B$1:$M$74</definedName>
    <definedName name="Z_425D2CEF_4F77_4663_A5F0_EA8E2889969B_.wvu.PrintArea" localSheetId="2" hidden="1">'Skizze Kasten eckig'!$B$1:$M$75</definedName>
    <definedName name="Z_425D2CEF_4F77_4663_A5F0_EA8E2889969B_.wvu.PrintArea" localSheetId="4" hidden="1">'Skizze Kasten rund'!$B$1:$M$75</definedName>
    <definedName name="Z_425D2CEF_4F77_4663_A5F0_EA8E2889969B_.wvu.PrintArea" localSheetId="1" hidden="1">Titelblatt!$A$1:$BM$61</definedName>
  </definedNames>
  <calcPr calcId="191029"/>
  <customWorkbookViews>
    <customWorkbookView name="kruettli - Persönliche Ansicht" guid="{425D2CEF-4F77-4663-A5F0-EA8E2889969B}" mergeInterval="0" personalView="1" maximized="1" xWindow="1" yWindow="1" windowWidth="1916" windowHeight="860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61" i="2" l="1"/>
  <c r="AO2" i="4" l="1"/>
  <c r="A12" i="1" l="1"/>
  <c r="A13" i="1"/>
  <c r="A8" i="1"/>
  <c r="A266" i="1" l="1"/>
  <c r="A267" i="1"/>
  <c r="A268" i="1"/>
  <c r="A269" i="1"/>
  <c r="A270" i="1"/>
  <c r="A271" i="1"/>
  <c r="A264" i="1" l="1"/>
  <c r="B56" i="4" s="1"/>
  <c r="A265" i="1"/>
  <c r="A33" i="2" s="1"/>
  <c r="A57" i="4" l="1"/>
  <c r="AN75" i="6" l="1"/>
  <c r="I75" i="6"/>
  <c r="A75" i="6"/>
  <c r="A259" i="1"/>
  <c r="A20" i="2" s="1"/>
  <c r="A260" i="1"/>
  <c r="B25" i="6" s="1"/>
  <c r="A261" i="1"/>
  <c r="T60" i="6" s="1"/>
  <c r="A262" i="1"/>
  <c r="A263" i="1"/>
  <c r="Q21" i="4" s="1"/>
  <c r="A258" i="1" l="1"/>
  <c r="A139" i="1"/>
  <c r="B26" i="4" s="1"/>
  <c r="A140" i="1"/>
  <c r="B54" i="4" s="1"/>
  <c r="A141" i="1"/>
  <c r="B27" i="4" s="1"/>
  <c r="A142" i="1"/>
  <c r="B55" i="4" s="1"/>
  <c r="A143" i="1"/>
  <c r="A144" i="1"/>
  <c r="A145" i="1"/>
  <c r="A211" i="1"/>
  <c r="A212" i="1"/>
  <c r="B20" i="4" s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49" i="4" s="1"/>
  <c r="A235" i="1"/>
  <c r="A236" i="1"/>
  <c r="A237" i="1"/>
  <c r="A238" i="1"/>
  <c r="A239" i="1"/>
  <c r="A257" i="1"/>
  <c r="B45" i="4" l="1"/>
  <c r="A56" i="6"/>
  <c r="A256" i="1"/>
  <c r="A249" i="1" l="1"/>
  <c r="A250" i="1"/>
  <c r="A251" i="1"/>
  <c r="A252" i="1"/>
  <c r="A253" i="1"/>
  <c r="A254" i="1"/>
  <c r="A255" i="1"/>
  <c r="B53" i="4" l="1"/>
  <c r="U71" i="3"/>
  <c r="A241" i="1" l="1"/>
  <c r="B51" i="4" s="1"/>
  <c r="A248" i="1"/>
  <c r="A247" i="1"/>
  <c r="A246" i="1" l="1"/>
  <c r="A245" i="1"/>
  <c r="A244" i="1"/>
  <c r="A243" i="1"/>
  <c r="A242" i="1"/>
  <c r="P36" i="2" l="1"/>
  <c r="AN74" i="5"/>
  <c r="A240" i="1" l="1"/>
  <c r="B50" i="4" s="1"/>
  <c r="B41" i="4"/>
  <c r="A19" i="2" l="1"/>
  <c r="AI36" i="5"/>
  <c r="AB34" i="5"/>
  <c r="U34" i="5"/>
  <c r="I74" i="5"/>
  <c r="A74" i="5"/>
  <c r="B49" i="4"/>
  <c r="A181" i="1" l="1"/>
  <c r="P39" i="1" s="1"/>
  <c r="AH73" i="6" l="1"/>
  <c r="B34" i="2"/>
  <c r="D57" i="3"/>
  <c r="B53" i="5"/>
  <c r="B61" i="3"/>
  <c r="L48" i="5"/>
  <c r="AM58" i="3"/>
  <c r="AC58" i="3"/>
  <c r="BF2" i="4" l="1"/>
  <c r="A208" i="1"/>
  <c r="B14" i="4" s="1"/>
  <c r="A209" i="1"/>
  <c r="A210" i="1"/>
  <c r="A205" i="1"/>
  <c r="A206" i="1"/>
  <c r="A207" i="1"/>
  <c r="A204" i="1"/>
  <c r="U46" i="4" l="1"/>
  <c r="U43" i="4"/>
  <c r="U47" i="4"/>
  <c r="U42" i="4"/>
  <c r="C28" i="3"/>
  <c r="C29" i="5"/>
  <c r="A96" i="1"/>
  <c r="A166" i="1" l="1"/>
  <c r="A167" i="1"/>
  <c r="A168" i="1"/>
  <c r="A169" i="1"/>
  <c r="A170" i="1"/>
  <c r="A171" i="1"/>
  <c r="A172" i="1"/>
  <c r="A173" i="1"/>
  <c r="A15" i="2" s="1"/>
  <c r="A174" i="1"/>
  <c r="A175" i="1"/>
  <c r="A176" i="1"/>
  <c r="A177" i="1"/>
  <c r="A178" i="1"/>
  <c r="A179" i="1"/>
  <c r="A180" i="1"/>
  <c r="A182" i="1"/>
  <c r="A183" i="1"/>
  <c r="A184" i="1"/>
  <c r="A185" i="1"/>
  <c r="A186" i="1"/>
  <c r="A187" i="1"/>
  <c r="A188" i="1"/>
  <c r="A189" i="1"/>
  <c r="U45" i="6" s="1"/>
  <c r="A190" i="1"/>
  <c r="A191" i="1"/>
  <c r="A192" i="1"/>
  <c r="A193" i="1"/>
  <c r="B19" i="4" s="1"/>
  <c r="A194" i="1"/>
  <c r="A195" i="1"/>
  <c r="A196" i="1"/>
  <c r="X31" i="3" s="1"/>
  <c r="A197" i="1"/>
  <c r="A198" i="1"/>
  <c r="A199" i="1"/>
  <c r="A200" i="1"/>
  <c r="A201" i="1"/>
  <c r="A202" i="1"/>
  <c r="A203" i="1"/>
  <c r="AG32" i="3" s="1"/>
  <c r="A26" i="6" l="1"/>
  <c r="J31" i="3"/>
  <c r="AE45" i="6"/>
  <c r="B40" i="4"/>
  <c r="B31" i="4"/>
  <c r="B34" i="4"/>
  <c r="U31" i="4"/>
  <c r="U34" i="4"/>
  <c r="B15" i="4"/>
  <c r="U62" i="6"/>
  <c r="AG31" i="3"/>
  <c r="A42" i="6"/>
  <c r="B32" i="5"/>
  <c r="T64" i="6"/>
  <c r="B48" i="3"/>
  <c r="L58" i="3"/>
  <c r="B17" i="4"/>
  <c r="Z26" i="6"/>
  <c r="N57" i="3"/>
  <c r="X73" i="6"/>
  <c r="B16" i="4"/>
  <c r="B18" i="4"/>
  <c r="B48" i="5"/>
  <c r="V73" i="3"/>
  <c r="V51" i="3"/>
  <c r="AF51" i="3"/>
  <c r="B31" i="3"/>
  <c r="A24" i="1"/>
  <c r="A26" i="1"/>
  <c r="L4" i="2" l="1"/>
  <c r="AB2" i="5" s="1"/>
  <c r="AN75" i="3"/>
  <c r="L3" i="4" l="1"/>
  <c r="AB2" i="3"/>
  <c r="L2" i="2"/>
  <c r="A1" i="6" s="1"/>
  <c r="B2" i="3" l="1"/>
  <c r="B2" i="5"/>
  <c r="A124" i="1"/>
  <c r="A164" i="1"/>
  <c r="A165" i="1"/>
  <c r="A119" i="1"/>
  <c r="A109" i="1"/>
  <c r="A122" i="1"/>
  <c r="A130" i="1"/>
  <c r="A63" i="1"/>
  <c r="A76" i="1"/>
  <c r="A55" i="1"/>
  <c r="AE22" i="2" s="1"/>
  <c r="AW29" i="2"/>
  <c r="A36" i="1"/>
  <c r="BH13" i="2" s="1"/>
  <c r="BH21" i="2" s="1"/>
  <c r="A35" i="1"/>
  <c r="BB13" i="2" s="1"/>
  <c r="BB21" i="2" s="1"/>
  <c r="A88" i="1"/>
  <c r="AE14" i="2" s="1"/>
  <c r="A51" i="1"/>
  <c r="B36" i="4" s="1"/>
  <c r="A25" i="1"/>
  <c r="I75" i="3"/>
  <c r="A75" i="3"/>
  <c r="A60" i="1"/>
  <c r="A131" i="1"/>
  <c r="A123" i="1"/>
  <c r="A112" i="1"/>
  <c r="A161" i="1"/>
  <c r="A158" i="1"/>
  <c r="A160" i="1"/>
  <c r="A159" i="1"/>
  <c r="A133" i="1"/>
  <c r="A157" i="1"/>
  <c r="A156" i="1"/>
  <c r="A155" i="1"/>
  <c r="A154" i="1"/>
  <c r="A153" i="1"/>
  <c r="A82" i="1"/>
  <c r="A132" i="1"/>
  <c r="A105" i="1"/>
  <c r="A75" i="1"/>
  <c r="A148" i="1"/>
  <c r="A149" i="1"/>
  <c r="A150" i="1"/>
  <c r="A151" i="1"/>
  <c r="A152" i="1"/>
  <c r="A106" i="1"/>
  <c r="A104" i="1"/>
  <c r="A103" i="1"/>
  <c r="A146" i="1"/>
  <c r="A147" i="1"/>
  <c r="A138" i="1"/>
  <c r="A102" i="1"/>
  <c r="A101" i="1"/>
  <c r="Q23" i="4" s="1"/>
  <c r="A100" i="1"/>
  <c r="A64" i="1"/>
  <c r="A89" i="1"/>
  <c r="A99" i="1"/>
  <c r="A97" i="1"/>
  <c r="B13" i="4" s="1"/>
  <c r="A95" i="1"/>
  <c r="A13" i="4" s="1"/>
  <c r="A98" i="1"/>
  <c r="A129" i="1"/>
  <c r="A94" i="1"/>
  <c r="A93" i="1"/>
  <c r="A87" i="1"/>
  <c r="E11" i="4" s="1"/>
  <c r="A137" i="1"/>
  <c r="AW27" i="2" s="1"/>
  <c r="A136" i="1"/>
  <c r="AE28" i="2" s="1"/>
  <c r="A135" i="1"/>
  <c r="AE27" i="2" s="1"/>
  <c r="A134" i="1"/>
  <c r="AE26" i="2" s="1"/>
  <c r="A110" i="1"/>
  <c r="A61" i="1"/>
  <c r="A58" i="1"/>
  <c r="AE30" i="2" s="1"/>
  <c r="A57" i="1"/>
  <c r="AE24" i="2" s="1"/>
  <c r="A56" i="1"/>
  <c r="AE23" i="2" s="1"/>
  <c r="A62" i="1"/>
  <c r="A107" i="1"/>
  <c r="A78" i="1"/>
  <c r="A77" i="1"/>
  <c r="A128" i="1"/>
  <c r="A127" i="1"/>
  <c r="U30" i="2" s="1"/>
  <c r="A126" i="1"/>
  <c r="A30" i="2" s="1"/>
  <c r="A125" i="1"/>
  <c r="A121" i="1"/>
  <c r="A120" i="1"/>
  <c r="A118" i="1"/>
  <c r="A117" i="1"/>
  <c r="A116" i="1"/>
  <c r="A115" i="1"/>
  <c r="A114" i="1"/>
  <c r="A113" i="1"/>
  <c r="A111" i="1"/>
  <c r="A108" i="1"/>
  <c r="A92" i="1"/>
  <c r="E12" i="4" s="1"/>
  <c r="A91" i="1"/>
  <c r="A90" i="1"/>
  <c r="A86" i="1"/>
  <c r="A85" i="1"/>
  <c r="BB4" i="2" s="1"/>
  <c r="A84" i="1"/>
  <c r="B6" i="4" s="1"/>
  <c r="A83" i="1"/>
  <c r="B5" i="4" s="1"/>
  <c r="A81" i="1"/>
  <c r="A80" i="1"/>
  <c r="A79" i="1"/>
  <c r="A74" i="1"/>
  <c r="D28" i="2" s="1"/>
  <c r="A73" i="1"/>
  <c r="D27" i="2" s="1"/>
  <c r="A72" i="1"/>
  <c r="D26" i="2" s="1"/>
  <c r="A71" i="1"/>
  <c r="B24" i="4" s="1"/>
  <c r="A70" i="1"/>
  <c r="D24" i="2" s="1"/>
  <c r="A69" i="1"/>
  <c r="A23" i="2" s="1"/>
  <c r="A68" i="1"/>
  <c r="Y14" i="2" s="1"/>
  <c r="A67" i="1"/>
  <c r="S14" i="2" s="1"/>
  <c r="A66" i="1"/>
  <c r="J14" i="2" s="1"/>
  <c r="A65" i="1"/>
  <c r="A13" i="2" s="1"/>
  <c r="A59" i="1"/>
  <c r="AE31" i="2" s="1"/>
  <c r="A54" i="1"/>
  <c r="AE21" i="2" s="1"/>
  <c r="A53" i="1"/>
  <c r="A52" i="1"/>
  <c r="AE15" i="2" s="1"/>
  <c r="A50" i="1"/>
  <c r="A49" i="1"/>
  <c r="A48" i="1"/>
  <c r="AJ17" i="2" s="1"/>
  <c r="A47" i="1"/>
  <c r="AJ16" i="2" s="1"/>
  <c r="A46" i="1"/>
  <c r="AJ15" i="2" s="1"/>
  <c r="A45" i="1"/>
  <c r="AI13" i="2" s="1"/>
  <c r="AI14" i="2" s="1"/>
  <c r="A44" i="1"/>
  <c r="AV23" i="2" s="1"/>
  <c r="A43" i="1"/>
  <c r="AV22" i="2" s="1"/>
  <c r="A42" i="1"/>
  <c r="AT21" i="2" s="1"/>
  <c r="A41" i="1"/>
  <c r="AT17" i="2" s="1"/>
  <c r="A40" i="1"/>
  <c r="AT16" i="2" s="1"/>
  <c r="A39" i="1"/>
  <c r="AT15" i="2" s="1"/>
  <c r="A38" i="1"/>
  <c r="AT14" i="2" s="1"/>
  <c r="A37" i="1"/>
  <c r="AT13" i="2" s="1"/>
  <c r="A34" i="1"/>
  <c r="A14" i="2" s="1"/>
  <c r="A33" i="1"/>
  <c r="AJ1" i="4" s="1"/>
  <c r="A32" i="1"/>
  <c r="BB3" i="2" s="1"/>
  <c r="A31" i="1"/>
  <c r="AQ3" i="2" s="1"/>
  <c r="AF1" i="4" s="1"/>
  <c r="A30" i="1"/>
  <c r="BH1" i="2" s="1"/>
  <c r="BF1" i="4" s="1"/>
  <c r="A29" i="1"/>
  <c r="BD1" i="2" s="1"/>
  <c r="A28" i="1"/>
  <c r="BA1" i="2" s="1"/>
  <c r="A27" i="1"/>
  <c r="A23" i="1"/>
  <c r="L1" i="2" s="1"/>
  <c r="A22" i="1"/>
  <c r="AA10" i="2" s="1"/>
  <c r="A21" i="1"/>
  <c r="AA8" i="2" s="1"/>
  <c r="A20" i="1"/>
  <c r="AA6" i="2" s="1"/>
  <c r="A19" i="1"/>
  <c r="A18" i="1"/>
  <c r="A17" i="1"/>
  <c r="A16" i="1"/>
  <c r="A15" i="1"/>
  <c r="A14" i="1"/>
  <c r="A11" i="1"/>
  <c r="A11" i="2" s="1"/>
  <c r="A10" i="1"/>
  <c r="A10" i="2" s="1"/>
  <c r="A9" i="1"/>
  <c r="A9" i="2" s="1"/>
  <c r="A7" i="1"/>
  <c r="A6" i="1"/>
  <c r="A5" i="1"/>
  <c r="A8" i="2" s="1"/>
  <c r="A4" i="1"/>
  <c r="A7" i="2" s="1"/>
  <c r="A3" i="1"/>
  <c r="A6" i="2" s="1"/>
  <c r="L57" i="4"/>
  <c r="A2" i="1"/>
  <c r="A5" i="2" s="1"/>
  <c r="B22" i="4" l="1"/>
  <c r="B29" i="4"/>
  <c r="B28" i="4"/>
  <c r="A17" i="2"/>
  <c r="B44" i="4"/>
  <c r="A41" i="4"/>
  <c r="B48" i="4"/>
  <c r="B47" i="4"/>
  <c r="B43" i="4"/>
  <c r="B46" i="4"/>
  <c r="B42" i="4"/>
  <c r="A16" i="2"/>
  <c r="B32" i="4"/>
  <c r="B33" i="4"/>
  <c r="B30" i="4"/>
  <c r="A30" i="4"/>
  <c r="B35" i="4"/>
  <c r="V48" i="3"/>
  <c r="T42" i="6"/>
  <c r="A21" i="2"/>
  <c r="U74" i="6"/>
  <c r="B21" i="4"/>
  <c r="Q25" i="4"/>
  <c r="D25" i="2"/>
  <c r="B52" i="4"/>
  <c r="U32" i="5"/>
  <c r="B3" i="5"/>
  <c r="AB3" i="5"/>
  <c r="O3" i="5"/>
  <c r="B49" i="5"/>
  <c r="AE13" i="2"/>
  <c r="B43" i="2"/>
  <c r="A18" i="2"/>
  <c r="B39" i="4"/>
  <c r="L3" i="2"/>
  <c r="R1" i="6" s="1"/>
  <c r="AQ1" i="2"/>
  <c r="AO1" i="4" s="1"/>
  <c r="B10" i="4"/>
  <c r="L1" i="4"/>
  <c r="BK57" i="4"/>
  <c r="O2" i="3" l="1"/>
  <c r="O2" i="5"/>
  <c r="L2" i="4"/>
</calcChain>
</file>

<file path=xl/sharedStrings.xml><?xml version="1.0" encoding="utf-8"?>
<sst xmlns="http://schemas.openxmlformats.org/spreadsheetml/2006/main" count="1105" uniqueCount="951">
  <si>
    <t>K</t>
  </si>
  <si>
    <t>T</t>
  </si>
  <si>
    <t>Typ</t>
  </si>
  <si>
    <t>Kolonne</t>
  </si>
  <si>
    <t>Antrieb</t>
  </si>
  <si>
    <t>Schutzdach</t>
  </si>
  <si>
    <t>Auftrag-Nr.</t>
  </si>
  <si>
    <t>Fenster-Nr.</t>
  </si>
  <si>
    <t>Anzahl Storen</t>
  </si>
  <si>
    <t>Einbauhöhe</t>
  </si>
  <si>
    <t>Seitliche Böden</t>
  </si>
  <si>
    <t>Bl.Anz.</t>
  </si>
  <si>
    <t>h-abhängig</t>
  </si>
  <si>
    <t>bk-abhängig</t>
  </si>
  <si>
    <t>Führungshalter</t>
  </si>
  <si>
    <t>Stoff</t>
  </si>
  <si>
    <t>Schenker Storen AG</t>
  </si>
  <si>
    <t>Sonnen- und Wetterschutzsysteme</t>
  </si>
  <si>
    <t>Objekt:</t>
  </si>
  <si>
    <t>CH-5012 Schönenwerd</t>
  </si>
  <si>
    <t>Stauwehrstrasse 34</t>
  </si>
  <si>
    <t>Strasse:</t>
  </si>
  <si>
    <t>Tel. 062 / 858 55 11</t>
  </si>
  <si>
    <t>PLZ,  Ort:</t>
  </si>
  <si>
    <t>Oberflächenbehandlung</t>
  </si>
  <si>
    <t>Zentralsteuerung</t>
  </si>
  <si>
    <t>Termine für</t>
  </si>
  <si>
    <t>Datum</t>
  </si>
  <si>
    <t>Visum</t>
  </si>
  <si>
    <t>Gegenstand</t>
  </si>
  <si>
    <t>Farb-Nr</t>
  </si>
  <si>
    <t>Farb-Art</t>
  </si>
  <si>
    <t>Beh-Art</t>
  </si>
  <si>
    <t>Massaufnahme</t>
  </si>
  <si>
    <t>Schalter:</t>
  </si>
  <si>
    <t>UP weiss</t>
  </si>
  <si>
    <t>Sped. Woche</t>
  </si>
  <si>
    <t>AP weiss</t>
  </si>
  <si>
    <t>Vorabl. El.-Mat.</t>
  </si>
  <si>
    <t>Vorabl. Schema</t>
  </si>
  <si>
    <t>Relais:</t>
  </si>
  <si>
    <t>2 Motoren</t>
  </si>
  <si>
    <t>3-5 Motoren</t>
  </si>
  <si>
    <t>Etikette</t>
  </si>
  <si>
    <t>Vorablieferung Elektromaterial</t>
  </si>
  <si>
    <t>Stoffdessin - Nr.</t>
  </si>
  <si>
    <t>Code Behandlungsarten:</t>
  </si>
  <si>
    <t>Papiere TAB</t>
  </si>
  <si>
    <t>Zeichnung</t>
  </si>
  <si>
    <t>Stk-Listen</t>
  </si>
  <si>
    <t>Zusatzblätter</t>
  </si>
  <si>
    <t>Skizzen</t>
  </si>
  <si>
    <t>Arch. Pläne</t>
  </si>
  <si>
    <t>Steuerung</t>
  </si>
  <si>
    <t>innen</t>
  </si>
  <si>
    <t>aussen</t>
  </si>
  <si>
    <t>Schutzdachlänge</t>
  </si>
  <si>
    <t>Blatt-Nr.</t>
  </si>
  <si>
    <t>Email: dispo@storen.ch</t>
  </si>
  <si>
    <t>Schenker Stores France SAS</t>
  </si>
  <si>
    <t>28, La Tannerie</t>
  </si>
  <si>
    <t>57070 Saint Julien les Metz</t>
  </si>
  <si>
    <t>Tél. 03 87 21 82 80</t>
  </si>
  <si>
    <t>Fax. 03 88 85 64 11</t>
  </si>
  <si>
    <t>Email: info@schenkerstores.com</t>
  </si>
  <si>
    <t>Mass- / Aufgabeformular</t>
  </si>
  <si>
    <t>Führung</t>
  </si>
  <si>
    <t>einbrennlackiert  (pulverbeschichtet)</t>
  </si>
  <si>
    <t>farblos anodisiert</t>
  </si>
  <si>
    <t>farbig anodisiert, matt</t>
  </si>
  <si>
    <t>farbig anodisiert, glanz</t>
  </si>
  <si>
    <t>roh</t>
  </si>
  <si>
    <t>Code</t>
  </si>
  <si>
    <t>Bemerkungen</t>
  </si>
  <si>
    <t>Antriebsart</t>
  </si>
  <si>
    <t>Motor funkgesteuert</t>
  </si>
  <si>
    <t>Kupplung</t>
  </si>
  <si>
    <t>ohne</t>
  </si>
  <si>
    <t>Führungstyp</t>
  </si>
  <si>
    <t>Führungsverlängerung</t>
  </si>
  <si>
    <t>Führungshalterhöhe</t>
  </si>
  <si>
    <t>Montage</t>
  </si>
  <si>
    <t>auf</t>
  </si>
  <si>
    <t>Stoffstab</t>
  </si>
  <si>
    <t>und</t>
  </si>
  <si>
    <t>Sprache:</t>
  </si>
  <si>
    <t>d</t>
  </si>
  <si>
    <t>KG</t>
  </si>
  <si>
    <t>f</t>
  </si>
  <si>
    <t>e</t>
  </si>
  <si>
    <t>i</t>
  </si>
  <si>
    <t>Holtext:</t>
  </si>
  <si>
    <t>=</t>
  </si>
  <si>
    <t>Führungsart</t>
  </si>
  <si>
    <t>links</t>
  </si>
  <si>
    <t>rechts</t>
  </si>
  <si>
    <t>bk</t>
  </si>
  <si>
    <t>Schutzdachtyp</t>
  </si>
  <si>
    <t>Schutzdachart</t>
  </si>
  <si>
    <t>Anzahl</t>
  </si>
  <si>
    <t>zusätzlich</t>
  </si>
  <si>
    <t>bauseits</t>
  </si>
  <si>
    <t>dopp.</t>
  </si>
  <si>
    <t>einf.</t>
  </si>
  <si>
    <t>mitlaufend</t>
  </si>
  <si>
    <t>Standardabstände</t>
  </si>
  <si>
    <t>Manuellabstände</t>
  </si>
  <si>
    <t>Schema Massaufnahme</t>
  </si>
  <si>
    <t>Schenker Stores SA</t>
  </si>
  <si>
    <t>Tende Schenker SA</t>
  </si>
  <si>
    <t>Rue:</t>
  </si>
  <si>
    <t>Order No.</t>
  </si>
  <si>
    <t>Model</t>
  </si>
  <si>
    <t>signature</t>
  </si>
  <si>
    <t>Deadlines for</t>
  </si>
  <si>
    <t>Taking measurements</t>
  </si>
  <si>
    <t>drawing</t>
  </si>
  <si>
    <t>parts lists</t>
  </si>
  <si>
    <t>Central controller</t>
  </si>
  <si>
    <t>Comando centrale</t>
  </si>
  <si>
    <t>AP blanc</t>
  </si>
  <si>
    <t>2 moteurs</t>
  </si>
  <si>
    <t>2 motors</t>
  </si>
  <si>
    <t>2 motori</t>
  </si>
  <si>
    <t>3-5 motors</t>
  </si>
  <si>
    <t>3-5 motori</t>
  </si>
  <si>
    <t>Relay:</t>
  </si>
  <si>
    <t>sketches</t>
  </si>
  <si>
    <t>Coulisse</t>
  </si>
  <si>
    <t>guide</t>
  </si>
  <si>
    <t>surface treatment</t>
  </si>
  <si>
    <t>Colour No.</t>
  </si>
  <si>
    <t>Colour type</t>
  </si>
  <si>
    <t>anodizzato incolore</t>
  </si>
  <si>
    <t>brut</t>
  </si>
  <si>
    <t>untreated</t>
  </si>
  <si>
    <t>grezzo</t>
  </si>
  <si>
    <t>Codice</t>
  </si>
  <si>
    <t>Window No.</t>
  </si>
  <si>
    <t>Number of blinds</t>
  </si>
  <si>
    <t>h-dependent</t>
  </si>
  <si>
    <t>Coupling</t>
  </si>
  <si>
    <t>sans</t>
  </si>
  <si>
    <t>without</t>
  </si>
  <si>
    <t>senza</t>
  </si>
  <si>
    <t>Guide type</t>
  </si>
  <si>
    <t>sur</t>
  </si>
  <si>
    <t>on</t>
  </si>
  <si>
    <t>su</t>
  </si>
  <si>
    <t>fabric rod</t>
  </si>
  <si>
    <t>barra finale</t>
  </si>
  <si>
    <t>hk-Führung - hk-Führung</t>
  </si>
  <si>
    <t>Blatt-Anzahl</t>
  </si>
  <si>
    <t>Adresse:</t>
  </si>
  <si>
    <t>Address:</t>
  </si>
  <si>
    <t>Komb. weiss</t>
  </si>
  <si>
    <t>Comb. white</t>
  </si>
  <si>
    <t>Ausstellstab</t>
  </si>
  <si>
    <t xml:space="preserve">FUNK - Steuerung  </t>
  </si>
  <si>
    <t>Handsender 1-Kanal</t>
  </si>
  <si>
    <t>Handsender 4-Kanal</t>
  </si>
  <si>
    <t>Wandsender</t>
  </si>
  <si>
    <t>Lagerschild</t>
  </si>
  <si>
    <t>hk Führung - Mitte Antrieb</t>
  </si>
  <si>
    <t>hk Führung - Mitte Antrieb bk-Bereich</t>
  </si>
  <si>
    <t>h</t>
  </si>
  <si>
    <t>Ausstellhöhe</t>
  </si>
  <si>
    <t>Ausstellerlänge</t>
  </si>
  <si>
    <t>Doppelquerstabhöhe</t>
  </si>
  <si>
    <t>Schlaufe</t>
  </si>
  <si>
    <t>Stangenkurbel</t>
  </si>
  <si>
    <t>Farbe</t>
  </si>
  <si>
    <t>Länge</t>
  </si>
  <si>
    <t>4-kt Länge der Durchführung</t>
  </si>
  <si>
    <t>Sta</t>
  </si>
  <si>
    <t>Alu</t>
  </si>
  <si>
    <t>fest</t>
  </si>
  <si>
    <t>ausziehb.</t>
  </si>
  <si>
    <t>wegnehmb.</t>
  </si>
  <si>
    <t>Halter</t>
  </si>
  <si>
    <t>Halbrund</t>
  </si>
  <si>
    <t>Tropfnase</t>
  </si>
  <si>
    <t>Boden</t>
  </si>
  <si>
    <t>einseitig</t>
  </si>
  <si>
    <t>beidseitig</t>
  </si>
  <si>
    <t>Speziallänge</t>
  </si>
  <si>
    <t>Simswinkelart</t>
  </si>
  <si>
    <t>Winkel</t>
  </si>
  <si>
    <t>Höhe</t>
  </si>
  <si>
    <t>Schild</t>
  </si>
  <si>
    <t>Lagerschildmontage nach oben</t>
  </si>
  <si>
    <t>schmal</t>
  </si>
  <si>
    <t>Lagerwinkel</t>
  </si>
  <si>
    <t>oben</t>
  </si>
  <si>
    <t>unten</t>
  </si>
  <si>
    <t>Führungshalterart</t>
  </si>
  <si>
    <t>Wandkonsole</t>
  </si>
  <si>
    <t>Durchführung</t>
  </si>
  <si>
    <t>Kurbelhalter</t>
  </si>
  <si>
    <t>Beton</t>
  </si>
  <si>
    <t>Holz</t>
  </si>
  <si>
    <t>Blech</t>
  </si>
  <si>
    <t>Metall</t>
  </si>
  <si>
    <t>Stangenführung</t>
  </si>
  <si>
    <t>Seilführung</t>
  </si>
  <si>
    <t>hk guide - central drive</t>
  </si>
  <si>
    <t>Lunghezza</t>
  </si>
  <si>
    <t>colour</t>
  </si>
  <si>
    <t>alu</t>
  </si>
  <si>
    <t>fixe</t>
  </si>
  <si>
    <t>fisso</t>
  </si>
  <si>
    <t>extensible</t>
  </si>
  <si>
    <t>extendable</t>
  </si>
  <si>
    <t>removable</t>
  </si>
  <si>
    <t>lead-through</t>
  </si>
  <si>
    <t>Béton</t>
  </si>
  <si>
    <t>Calcestruzzo</t>
  </si>
  <si>
    <t>wood</t>
  </si>
  <si>
    <t>Tôle</t>
  </si>
  <si>
    <t>sheet metal</t>
  </si>
  <si>
    <t>métal</t>
  </si>
  <si>
    <t>metal</t>
  </si>
  <si>
    <t>mit</t>
  </si>
  <si>
    <t>Kupplungsstecker weiblich</t>
  </si>
  <si>
    <t>Breite Konstruktion</t>
  </si>
  <si>
    <t>Führung doppelt</t>
  </si>
  <si>
    <t>(A/I)</t>
  </si>
  <si>
    <t>Stoffwalze</t>
  </si>
  <si>
    <t>bedeckt</t>
  </si>
  <si>
    <t>avec</t>
  </si>
  <si>
    <t>with</t>
  </si>
  <si>
    <t>con</t>
  </si>
  <si>
    <t>guida</t>
  </si>
  <si>
    <t>support de coulisse</t>
  </si>
  <si>
    <t>guide bracket</t>
  </si>
  <si>
    <t>squadrette per guide</t>
  </si>
  <si>
    <t>support</t>
  </si>
  <si>
    <t>holder / retainer / support</t>
  </si>
  <si>
    <t>supporto</t>
  </si>
  <si>
    <t>Schenker Blinds Ltd.</t>
  </si>
  <si>
    <t>auvent</t>
  </si>
  <si>
    <t>canopy</t>
  </si>
  <si>
    <t>guidage par câble</t>
  </si>
  <si>
    <t>cord guide</t>
  </si>
  <si>
    <t>guide barre</t>
  </si>
  <si>
    <t>rod guide</t>
  </si>
  <si>
    <t>guida per asta</t>
  </si>
  <si>
    <t>manivelle</t>
  </si>
  <si>
    <t>crank rod</t>
  </si>
  <si>
    <t>Street:</t>
  </si>
  <si>
    <t>Commande centralisée</t>
  </si>
  <si>
    <t>3 - 5 moteurs</t>
  </si>
  <si>
    <t>longueur du carré de traversée</t>
  </si>
  <si>
    <t>square length of the lead-through</t>
  </si>
  <si>
    <t>lunghezza quadro snodo</t>
  </si>
  <si>
    <t>adresse:</t>
  </si>
  <si>
    <t>indirizzo:</t>
  </si>
  <si>
    <t>aluminium</t>
  </si>
  <si>
    <t>alluminio</t>
  </si>
  <si>
    <t>azionamento</t>
  </si>
  <si>
    <t>mode d'entraînement</t>
  </si>
  <si>
    <t>type of drive/gearbox</t>
  </si>
  <si>
    <t>tipo di azionamento</t>
  </si>
  <si>
    <t>Nombre de</t>
  </si>
  <si>
    <t>Number (of)</t>
  </si>
  <si>
    <t>Numero</t>
  </si>
  <si>
    <t>nombre de stores</t>
  </si>
  <si>
    <t>quantità tende</t>
  </si>
  <si>
    <t>AP white</t>
  </si>
  <si>
    <t>AP bianco</t>
  </si>
  <si>
    <t>plans d'architecte</t>
  </si>
  <si>
    <t>Arch. plans</t>
  </si>
  <si>
    <t>progetti arch.</t>
  </si>
  <si>
    <t>N° de commande</t>
  </si>
  <si>
    <t>n. d'ordine</t>
  </si>
  <si>
    <t>extérieure</t>
  </si>
  <si>
    <t>external</t>
  </si>
  <si>
    <t>esterno</t>
  </si>
  <si>
    <t>longueur de projection</t>
  </si>
  <si>
    <t>projection length</t>
  </si>
  <si>
    <t>lunghezza sbalzo</t>
  </si>
  <si>
    <t>hauteur de projection</t>
  </si>
  <si>
    <t>projection height</t>
  </si>
  <si>
    <t>altezza sbalzo</t>
  </si>
  <si>
    <t>barre de projection</t>
  </si>
  <si>
    <t>Stand-out rod</t>
  </si>
  <si>
    <t>barra di sbalzo</t>
  </si>
  <si>
    <t>estraibi.</t>
  </si>
  <si>
    <t>à charge du client</t>
  </si>
  <si>
    <t>on-site</t>
  </si>
  <si>
    <t>lato costruzione</t>
  </si>
  <si>
    <t>couvert</t>
  </si>
  <si>
    <t>covered</t>
  </si>
  <si>
    <t>coperto</t>
  </si>
  <si>
    <t>mode trait.</t>
  </si>
  <si>
    <t>type of drop</t>
  </si>
  <si>
    <t>tipo di trat.</t>
  </si>
  <si>
    <t>des deux côtés</t>
  </si>
  <si>
    <t>on both sides</t>
  </si>
  <si>
    <t>su entrambi i lati</t>
  </si>
  <si>
    <t>Remarques</t>
  </si>
  <si>
    <t>Comments</t>
  </si>
  <si>
    <t>Commenti</t>
  </si>
  <si>
    <t>Concrete</t>
  </si>
  <si>
    <t>dépendant de bk</t>
  </si>
  <si>
    <t>nbre pages</t>
  </si>
  <si>
    <t>No. of sheets</t>
  </si>
  <si>
    <t>quant. fo.</t>
  </si>
  <si>
    <t>nombre de pages</t>
  </si>
  <si>
    <t>quantità fogli</t>
  </si>
  <si>
    <t>N° de page</t>
  </si>
  <si>
    <t>Sheet No.</t>
  </si>
  <si>
    <t>n. foglio</t>
  </si>
  <si>
    <t>lamiera</t>
  </si>
  <si>
    <t>Sol</t>
  </si>
  <si>
    <t>floor</t>
  </si>
  <si>
    <t>fondo</t>
  </si>
  <si>
    <t>largeur de l'installation</t>
  </si>
  <si>
    <t>width of installation</t>
  </si>
  <si>
    <t>larghezza dell'impianto</t>
  </si>
  <si>
    <t>Code de mode de traitement:</t>
  </si>
  <si>
    <t>Treatment type code</t>
  </si>
  <si>
    <t>codice tipi di trattamento:</t>
  </si>
  <si>
    <t>date</t>
  </si>
  <si>
    <t>Date / data</t>
  </si>
  <si>
    <t>data</t>
  </si>
  <si>
    <t>double</t>
  </si>
  <si>
    <t>dual</t>
  </si>
  <si>
    <t>hauteur de barre transversale double</t>
  </si>
  <si>
    <t>Dual crossbar height</t>
  </si>
  <si>
    <t>altezza traversa doppia</t>
  </si>
  <si>
    <t>traversée</t>
  </si>
  <si>
    <t>foro di passaggio</t>
  </si>
  <si>
    <t>hauteur de montage</t>
  </si>
  <si>
    <t>installation height</t>
  </si>
  <si>
    <t>altezza di montaggio</t>
  </si>
  <si>
    <t>thermolaqué (poudré)</t>
  </si>
  <si>
    <t>termolaccato (verniciato a polvere)</t>
  </si>
  <si>
    <t>simple</t>
  </si>
  <si>
    <t>edging</t>
  </si>
  <si>
    <t>fett.</t>
  </si>
  <si>
    <t>d'un seul côté</t>
  </si>
  <si>
    <t>one-sided</t>
  </si>
  <si>
    <t>da un lato</t>
  </si>
  <si>
    <t>e-mail: info@schenkerstores.com</t>
  </si>
  <si>
    <t>étiquette</t>
  </si>
  <si>
    <t>label</t>
  </si>
  <si>
    <t>etichetta</t>
  </si>
  <si>
    <t>genre de couleur</t>
  </si>
  <si>
    <t>tipo di colore</t>
  </si>
  <si>
    <t>couleur</t>
  </si>
  <si>
    <t>colore</t>
  </si>
  <si>
    <t>anodisé coloré, brillant</t>
  </si>
  <si>
    <t>colour anodised, gloss finish</t>
  </si>
  <si>
    <t>anodizzato colorato, lucido</t>
  </si>
  <si>
    <t>anodisé coloré, mat</t>
  </si>
  <si>
    <t>colour anodised, matt</t>
  </si>
  <si>
    <t>anodizzato colorato, opaco</t>
  </si>
  <si>
    <t>anodisé incolore</t>
  </si>
  <si>
    <t>N° couleur</t>
  </si>
  <si>
    <t>n. colore</t>
  </si>
  <si>
    <t>N° de fenêtre</t>
  </si>
  <si>
    <t>n. finestra</t>
  </si>
  <si>
    <t>coulisse double</t>
  </si>
  <si>
    <t>guida doppia</t>
  </si>
  <si>
    <t>genre de coulisse</t>
  </si>
  <si>
    <t>Type of guide</t>
  </si>
  <si>
    <t>tipo di guida</t>
  </si>
  <si>
    <t>genre de support de coulisse</t>
  </si>
  <si>
    <t>Guide bracket type</t>
  </si>
  <si>
    <t>tipo di squadrette per guide</t>
  </si>
  <si>
    <t>hauteur de support de coulisse</t>
  </si>
  <si>
    <t>Guide bracket height</t>
  </si>
  <si>
    <t>altezza squadrette per guide</t>
  </si>
  <si>
    <t>type de support de coulisse</t>
  </si>
  <si>
    <t>rallonge de coulisse</t>
  </si>
  <si>
    <t>Guide extension</t>
  </si>
  <si>
    <t>prolunga guida</t>
  </si>
  <si>
    <t>commande RADIO</t>
  </si>
  <si>
    <t>radio controller</t>
  </si>
  <si>
    <t>radiocomando</t>
  </si>
  <si>
    <t>objet</t>
  </si>
  <si>
    <t>object</t>
  </si>
  <si>
    <t>oggetto</t>
  </si>
  <si>
    <t>dépendant de h</t>
  </si>
  <si>
    <t>dipendente da h</t>
  </si>
  <si>
    <t>demi-rond</t>
  </si>
  <si>
    <t>semicircle / semicircular</t>
  </si>
  <si>
    <t>semicircolare</t>
  </si>
  <si>
    <t>émetteur manuel 1 canal</t>
  </si>
  <si>
    <t>Handheld transmitter single-channel</t>
  </si>
  <si>
    <t>trasmettitore portatile 1 canale</t>
  </si>
  <si>
    <t>émetteur manuel 4 canaux</t>
  </si>
  <si>
    <t>Handheld transmitter 4-channels</t>
  </si>
  <si>
    <t>trasmettitore portatile 4 canali</t>
  </si>
  <si>
    <t>hk coulisse - milieu entraînement</t>
  </si>
  <si>
    <t xml:space="preserve">hk guida - mezzeria azionamento </t>
  </si>
  <si>
    <t>hk coulisse - milieu entraînement zone bk</t>
  </si>
  <si>
    <t>hk guide - centgral drive bk-area</t>
  </si>
  <si>
    <t>hk guida - mezzeria azionamento zona bk</t>
  </si>
  <si>
    <t>hk coulisse - hk coulisse</t>
  </si>
  <si>
    <t>hk guide - hk guide</t>
  </si>
  <si>
    <t>hk guida - hk guida</t>
  </si>
  <si>
    <t>Taille</t>
  </si>
  <si>
    <t>Height</t>
  </si>
  <si>
    <t>Altezza</t>
  </si>
  <si>
    <t>bois</t>
  </si>
  <si>
    <t>legno</t>
  </si>
  <si>
    <t>intérieure</t>
  </si>
  <si>
    <t>interior</t>
  </si>
  <si>
    <t>internal</t>
  </si>
  <si>
    <t>colonne</t>
  </si>
  <si>
    <t>column</t>
  </si>
  <si>
    <t>colonna</t>
  </si>
  <si>
    <t>comb. Blanc</t>
  </si>
  <si>
    <t>comb. bianca</t>
  </si>
  <si>
    <t>accouplement</t>
  </si>
  <si>
    <t>giunto</t>
  </si>
  <si>
    <t>connecteur d'accouplement femelle</t>
  </si>
  <si>
    <t>Coupling plug, female</t>
  </si>
  <si>
    <t>spina di accoppiamento femmina</t>
  </si>
  <si>
    <t>support de manivelle</t>
  </si>
  <si>
    <t>Crank holder</t>
  </si>
  <si>
    <t>supporto manovella</t>
  </si>
  <si>
    <t>flasque de palier</t>
  </si>
  <si>
    <t>Endplate</t>
  </si>
  <si>
    <t>scudo del cuscinetto</t>
  </si>
  <si>
    <t>montage du flasque de palier vers le haut</t>
  </si>
  <si>
    <t>Endplate installtion upwards</t>
  </si>
  <si>
    <t>montaggio scudo del cuscinetto verso l'alto</t>
  </si>
  <si>
    <t>équerre de palier</t>
  </si>
  <si>
    <t>bearing angle</t>
  </si>
  <si>
    <t>angolo del cuscinetto</t>
  </si>
  <si>
    <t>Longueur</t>
  </si>
  <si>
    <t>Length</t>
  </si>
  <si>
    <t>gauche</t>
  </si>
  <si>
    <t>left</t>
  </si>
  <si>
    <t>sinistra</t>
  </si>
  <si>
    <t>distances manuelles</t>
  </si>
  <si>
    <t>Manual separations</t>
  </si>
  <si>
    <t>distanze manuali</t>
  </si>
  <si>
    <t>formulaire de cote / de données</t>
  </si>
  <si>
    <t>Dimensional / Order Form</t>
  </si>
  <si>
    <t>modulo misure / incarico</t>
  </si>
  <si>
    <t>relevé de mesures</t>
  </si>
  <si>
    <t>rilievo misure</t>
  </si>
  <si>
    <t>metallo</t>
  </si>
  <si>
    <t>suiveur</t>
  </si>
  <si>
    <t>travelling</t>
  </si>
  <si>
    <t>mobile</t>
  </si>
  <si>
    <t>Installation</t>
  </si>
  <si>
    <t xml:space="preserve">montaggio  </t>
  </si>
  <si>
    <t>moteur commandé par radio</t>
  </si>
  <si>
    <t>Motor radio-controlled</t>
  </si>
  <si>
    <t>motore radiocomandato</t>
  </si>
  <si>
    <t>en haut</t>
  </si>
  <si>
    <t>above</t>
  </si>
  <si>
    <t>sopra</t>
  </si>
  <si>
    <t>traitement de surface</t>
  </si>
  <si>
    <t>trattamento della superficie</t>
  </si>
  <si>
    <t>objet:</t>
  </si>
  <si>
    <t>Object:</t>
  </si>
  <si>
    <t>oggetto:</t>
  </si>
  <si>
    <t>papiers TAB</t>
  </si>
  <si>
    <t>Paper TAB</t>
  </si>
  <si>
    <t>TAB documenti</t>
  </si>
  <si>
    <t>NPA, localité:</t>
  </si>
  <si>
    <t>Post Code, Town</t>
  </si>
  <si>
    <t>NPA, località</t>
  </si>
  <si>
    <t>droite</t>
  </si>
  <si>
    <t>right</t>
  </si>
  <si>
    <t>destra</t>
  </si>
  <si>
    <t>relè:</t>
  </si>
  <si>
    <t>interruteur:</t>
  </si>
  <si>
    <t>switch:</t>
  </si>
  <si>
    <t>interruttore:</t>
  </si>
  <si>
    <t>schéma de relevé de mesure</t>
  </si>
  <si>
    <t>Measurement plan</t>
  </si>
  <si>
    <t>schema rilievo misure</t>
  </si>
  <si>
    <t>flasque</t>
  </si>
  <si>
    <t xml:space="preserve">scudo </t>
  </si>
  <si>
    <t>boucle</t>
  </si>
  <si>
    <t>loop</t>
  </si>
  <si>
    <t>occhiello</t>
  </si>
  <si>
    <t>étroit</t>
  </si>
  <si>
    <t>narrow, tight</t>
  </si>
  <si>
    <t>stretto</t>
  </si>
  <si>
    <t>genre d'auvent</t>
  </si>
  <si>
    <t>Type of canopy</t>
  </si>
  <si>
    <t xml:space="preserve">tipo di tettuccio </t>
  </si>
  <si>
    <t>longueur d'auvent</t>
  </si>
  <si>
    <t>Canopy length</t>
  </si>
  <si>
    <t>lunghezza tettuccio</t>
  </si>
  <si>
    <t>type d'auvent</t>
  </si>
  <si>
    <t>Canopy model</t>
  </si>
  <si>
    <t>fonds latéraux</t>
  </si>
  <si>
    <t>side base</t>
  </si>
  <si>
    <t>fondi laterali</t>
  </si>
  <si>
    <t>genre d'équerre de moulure</t>
  </si>
  <si>
    <t>type of moulding angle</t>
  </si>
  <si>
    <t>tipo di angolo cornicione</t>
  </si>
  <si>
    <t>croquis</t>
  </si>
  <si>
    <t>schizzi</t>
  </si>
  <si>
    <t>systèmes de protection contre le soleil et les intempéries</t>
  </si>
  <si>
    <t>sun and weather protection system</t>
  </si>
  <si>
    <t>sistemi di protezione solare e contro le intemperie</t>
  </si>
  <si>
    <t>semaine d'expédition</t>
  </si>
  <si>
    <t>despatch week</t>
  </si>
  <si>
    <t>settimana di sped.</t>
  </si>
  <si>
    <t>longueur spéciale</t>
  </si>
  <si>
    <t>special length</t>
  </si>
  <si>
    <t>lunghezza speciale</t>
  </si>
  <si>
    <t>sta</t>
  </si>
  <si>
    <t>distances standard</t>
  </si>
  <si>
    <t>Standard separations</t>
  </si>
  <si>
    <t>distanze standard</t>
  </si>
  <si>
    <t>liste de pièces</t>
  </si>
  <si>
    <t>elenchi pez.</t>
  </si>
  <si>
    <t>tissu</t>
  </si>
  <si>
    <t>fabric / material</t>
  </si>
  <si>
    <t>tessuto</t>
  </si>
  <si>
    <t>N° de dessin de tissu</t>
  </si>
  <si>
    <t>Fabric pattern no.</t>
  </si>
  <si>
    <t>disegno del tessuto n.</t>
  </si>
  <si>
    <t>rouleau à toile</t>
  </si>
  <si>
    <t>fabric roller</t>
  </si>
  <si>
    <t>rullo della stoffa</t>
  </si>
  <si>
    <t>via:</t>
  </si>
  <si>
    <t>délai pour</t>
  </si>
  <si>
    <t>termini per</t>
  </si>
  <si>
    <t>rejet d'eau</t>
  </si>
  <si>
    <t>weather groove / water drip</t>
  </si>
  <si>
    <t>gocciolatoio</t>
  </si>
  <si>
    <t>type</t>
  </si>
  <si>
    <t>tipo</t>
  </si>
  <si>
    <t>et</t>
  </si>
  <si>
    <t>and</t>
  </si>
  <si>
    <t>en bas</t>
  </si>
  <si>
    <t>below</t>
  </si>
  <si>
    <t>inferiore</t>
  </si>
  <si>
    <t>UP blanc</t>
  </si>
  <si>
    <t>UP white</t>
  </si>
  <si>
    <t>UP bianco</t>
  </si>
  <si>
    <t>visa</t>
  </si>
  <si>
    <t>visto</t>
  </si>
  <si>
    <t>livraison anticipée mat. Él.</t>
  </si>
  <si>
    <t>Pre-delivery elect. matl.</t>
  </si>
  <si>
    <t>fornitura ant. mat. el.</t>
  </si>
  <si>
    <t>livraison anticipée schéma</t>
  </si>
  <si>
    <t>Pre-delivery circuit diagram</t>
  </si>
  <si>
    <t>fornitura ant. schema</t>
  </si>
  <si>
    <t>livraison anticipée matériel électrique</t>
  </si>
  <si>
    <t>Pre-delivery electrical material</t>
  </si>
  <si>
    <t>fornitura anticipata materiale elettrico</t>
  </si>
  <si>
    <t>console murale</t>
  </si>
  <si>
    <t>Wall console</t>
  </si>
  <si>
    <t>mensola a parete</t>
  </si>
  <si>
    <t>émetteur mural</t>
  </si>
  <si>
    <t>wall-mounted transmitter</t>
  </si>
  <si>
    <t>trasmettitore murale</t>
  </si>
  <si>
    <t>amovible</t>
  </si>
  <si>
    <t>rimuovibile</t>
  </si>
  <si>
    <t>équerre</t>
  </si>
  <si>
    <t>angle</t>
  </si>
  <si>
    <t xml:space="preserve">angolo </t>
  </si>
  <si>
    <t>dessin</t>
  </si>
  <si>
    <t>disegno</t>
  </si>
  <si>
    <t>feuille supplémentaire</t>
  </si>
  <si>
    <t>additional sheet</t>
  </si>
  <si>
    <t>fogli supplementari</t>
  </si>
  <si>
    <t>en plus</t>
  </si>
  <si>
    <t>additional</t>
  </si>
  <si>
    <t>supplementare</t>
  </si>
  <si>
    <t>actionnement (z.T. entraînement)</t>
  </si>
  <si>
    <t xml:space="preserve">(motor) drive </t>
  </si>
  <si>
    <t>tettuccio</t>
  </si>
  <si>
    <t>guida per funicella</t>
  </si>
  <si>
    <t>manovella ad asta</t>
  </si>
  <si>
    <t>barre à toile</t>
  </si>
  <si>
    <t>Kastenprofil</t>
  </si>
  <si>
    <t>profil de caisson</t>
  </si>
  <si>
    <t>box profile</t>
  </si>
  <si>
    <t>profilo cassone</t>
  </si>
  <si>
    <t>Führungsmontage</t>
  </si>
  <si>
    <t>Kabelausgang</t>
  </si>
  <si>
    <t>Aufrollseite</t>
  </si>
  <si>
    <t>côté enroulement</t>
  </si>
  <si>
    <t>sicht aus Pfeilrichtung</t>
  </si>
  <si>
    <t>vue en direction de la flèche</t>
  </si>
  <si>
    <t>view de direction of arrow</t>
  </si>
  <si>
    <t xml:space="preserve">vista da senso della freccia </t>
  </si>
  <si>
    <t>roll-up side</t>
  </si>
  <si>
    <t>lato avvolgimento</t>
  </si>
  <si>
    <t>cable outlet</t>
  </si>
  <si>
    <t>Antriebsseite von Innen</t>
  </si>
  <si>
    <t xml:space="preserve"> </t>
  </si>
  <si>
    <t>*</t>
  </si>
  <si>
    <t>Walzendurchmesser bei Typ VSGe-Zip (2159) je nach bk und h variabel</t>
  </si>
  <si>
    <t>Mass 50mm bei getrennter Montage von Kasten und Führungsprofilen beachten !</t>
  </si>
  <si>
    <t>Montageart</t>
  </si>
  <si>
    <t>Sperrzone</t>
  </si>
  <si>
    <t>zone interdite</t>
  </si>
  <si>
    <t>zona proibita</t>
  </si>
  <si>
    <t>exlusion zone</t>
  </si>
  <si>
    <t>Solarpanel</t>
  </si>
  <si>
    <t>cella solare</t>
  </si>
  <si>
    <t>solar panel</t>
  </si>
  <si>
    <t>pannello solare</t>
  </si>
  <si>
    <t>côte de commande de l'intérieur</t>
  </si>
  <si>
    <t>position of gear box from inside</t>
  </si>
  <si>
    <t>posizione del comando visto dall'interno</t>
  </si>
  <si>
    <t>im TAB berücksichtigt</t>
  </si>
  <si>
    <t>considérer à TAB</t>
  </si>
  <si>
    <t>considerare in TAB</t>
  </si>
  <si>
    <t>consider at TAB</t>
  </si>
  <si>
    <t>Handantrieb</t>
  </si>
  <si>
    <t>commande manuelle</t>
  </si>
  <si>
    <t>azionamento manuale</t>
  </si>
  <si>
    <t>manual drive</t>
  </si>
  <si>
    <t>aussenliegend</t>
  </si>
  <si>
    <t>externe</t>
  </si>
  <si>
    <t>esteriore</t>
  </si>
  <si>
    <t>exterior</t>
  </si>
  <si>
    <t>innenliegend</t>
  </si>
  <si>
    <t>du dedans</t>
  </si>
  <si>
    <t>interiormente</t>
  </si>
  <si>
    <t>inside</t>
  </si>
  <si>
    <t>Bodenbefestigung</t>
  </si>
  <si>
    <t>fixation par l'arrière</t>
  </si>
  <si>
    <t>fissaggio per terra</t>
  </si>
  <si>
    <t>bottom attachment</t>
  </si>
  <si>
    <t>Wandbefestigung</t>
  </si>
  <si>
    <t>fixation murale</t>
  </si>
  <si>
    <t>fissaggio per muro</t>
  </si>
  <si>
    <t>fixation to wall</t>
  </si>
  <si>
    <t>Hinten</t>
  </si>
  <si>
    <t>arrière</t>
  </si>
  <si>
    <t>dietro</t>
  </si>
  <si>
    <t>backward</t>
  </si>
  <si>
    <t>Oben</t>
  </si>
  <si>
    <t>au-dessus</t>
  </si>
  <si>
    <t>disopra</t>
  </si>
  <si>
    <t>overhead</t>
  </si>
  <si>
    <t>unterlegen</t>
  </si>
  <si>
    <t>caler</t>
  </si>
  <si>
    <t>distanziare</t>
  </si>
  <si>
    <t>distance</t>
  </si>
  <si>
    <t>nicht</t>
  </si>
  <si>
    <t>pas</t>
  </si>
  <si>
    <t>no</t>
  </si>
  <si>
    <t>not</t>
  </si>
  <si>
    <t>applique murale</t>
  </si>
  <si>
    <t>mensola a muro</t>
  </si>
  <si>
    <t>wall bracket</t>
  </si>
  <si>
    <t>jarret</t>
  </si>
  <si>
    <t>canto</t>
  </si>
  <si>
    <t>Befestigung</t>
  </si>
  <si>
    <t>fixation</t>
  </si>
  <si>
    <t>fissaggio</t>
  </si>
  <si>
    <t>Kabelausgang Motor oder Solarpanel</t>
  </si>
  <si>
    <t>sortie de câble moteur ou panel</t>
  </si>
  <si>
    <t>cable outlet motor or panel</t>
  </si>
  <si>
    <t>cavo motori o pannello</t>
  </si>
  <si>
    <t>panel</t>
  </si>
  <si>
    <t>panello</t>
  </si>
  <si>
    <t>keine Befestigung in diesen Bereichen</t>
  </si>
  <si>
    <t>Getriebe mit g1 nicht möglich</t>
  </si>
  <si>
    <t>transmission pas possible avec g1</t>
  </si>
  <si>
    <t>gearbox not possible with g1</t>
  </si>
  <si>
    <t>trasmissione non è possibile con g1</t>
  </si>
  <si>
    <t>Type de montage</t>
  </si>
  <si>
    <t>mode of mounting</t>
  </si>
  <si>
    <t>Tipo di montaggio</t>
  </si>
  <si>
    <t>Sortie de câble</t>
  </si>
  <si>
    <t>Uscita di cavi</t>
  </si>
  <si>
    <t>Einlegeplatte</t>
  </si>
  <si>
    <t>plaque d'insertion</t>
  </si>
  <si>
    <t>insert plate</t>
  </si>
  <si>
    <t>piastra di posa</t>
  </si>
  <si>
    <t>(L/R)</t>
  </si>
  <si>
    <t>(F)</t>
  </si>
  <si>
    <t>(S)</t>
  </si>
  <si>
    <t>(A)</t>
  </si>
  <si>
    <t>(I)</t>
  </si>
  <si>
    <t>Aussenabrollend</t>
  </si>
  <si>
    <t>dérouler extérieur</t>
  </si>
  <si>
    <t>rotolare esterno</t>
  </si>
  <si>
    <t>external scrolling</t>
  </si>
  <si>
    <t>Innenabrollend</t>
  </si>
  <si>
    <t>dérouler interieur</t>
  </si>
  <si>
    <t>rotolare dentro</t>
  </si>
  <si>
    <t>internal scrolling</t>
  </si>
  <si>
    <t>Frontal</t>
  </si>
  <si>
    <t>frontal</t>
  </si>
  <si>
    <t>Standard</t>
  </si>
  <si>
    <t>standard</t>
  </si>
  <si>
    <t>Guss</t>
  </si>
  <si>
    <t>hinten</t>
  </si>
  <si>
    <t>seitlich</t>
  </si>
  <si>
    <t>colata</t>
  </si>
  <si>
    <t>casting</t>
  </si>
  <si>
    <t>supérieur</t>
  </si>
  <si>
    <t>superiore</t>
  </si>
  <si>
    <t>top</t>
  </si>
  <si>
    <t>rear</t>
  </si>
  <si>
    <t>posteriore</t>
  </si>
  <si>
    <t>side</t>
  </si>
  <si>
    <t>latéralement</t>
  </si>
  <si>
    <t>lateralmente</t>
  </si>
  <si>
    <t>Funkmotor mit Sonnen-/ Windsensor</t>
  </si>
  <si>
    <t>Solarmotor mit Funk</t>
  </si>
  <si>
    <t>Motor</t>
  </si>
  <si>
    <t>motore</t>
  </si>
  <si>
    <t>engine</t>
  </si>
  <si>
    <t>moteur</t>
  </si>
  <si>
    <t>Misurare 50 millimetri se installato separatamente dal caso e profili di guida osservati!</t>
  </si>
  <si>
    <t>Measure 50mm if installed separately from case and guide profiles observed!</t>
  </si>
  <si>
    <t>Mesurer 50mm s'il est installé séparément à partir de cas et des profils de guidage observés!</t>
  </si>
  <si>
    <t>Motore solare con radio</t>
  </si>
  <si>
    <t>Solar motor with radio</t>
  </si>
  <si>
    <t>Moteur radio-pilotée avec capteur de vent / soleil</t>
  </si>
  <si>
    <t>Radio-controlled motor with sun / wind sensor</t>
  </si>
  <si>
    <t>Motore radiocomandato con sensore sole / vento</t>
  </si>
  <si>
    <t>Moteur solaire avec radio</t>
  </si>
  <si>
    <t>coulée</t>
  </si>
  <si>
    <t>von innen betrachtet</t>
  </si>
  <si>
    <t>Immer</t>
  </si>
  <si>
    <t>toujours</t>
  </si>
  <si>
    <t>always</t>
  </si>
  <si>
    <t>sempre</t>
  </si>
  <si>
    <t>unabhängig</t>
  </si>
  <si>
    <t>indépendant</t>
  </si>
  <si>
    <t>independet</t>
  </si>
  <si>
    <t>indipendente</t>
  </si>
  <si>
    <t>ob</t>
  </si>
  <si>
    <t>si</t>
  </si>
  <si>
    <t>whether</t>
  </si>
  <si>
    <t>a causa di</t>
  </si>
  <si>
    <t>vu de l'intérieur</t>
  </si>
  <si>
    <t>viewed from inside</t>
  </si>
  <si>
    <t>visto dall'interno</t>
  </si>
  <si>
    <t>interieur</t>
  </si>
  <si>
    <t>dentro</t>
  </si>
  <si>
    <t>Diamètre du rouleau en type VSGe-Zip (2159) en fonction de la variable h et bk</t>
  </si>
  <si>
    <t>Roll diameter in type VSGe-Zip (2159) depending on the variable h and bk</t>
  </si>
  <si>
    <t>Diametro rotolo di tipo VSGe-Zip (2159), a seconda della variabile h e bk</t>
  </si>
  <si>
    <t>Option</t>
  </si>
  <si>
    <t>option</t>
  </si>
  <si>
    <t xml:space="preserve">opzione </t>
  </si>
  <si>
    <t>Bürstendichtung</t>
  </si>
  <si>
    <t>frontale</t>
  </si>
  <si>
    <t>Gegenzuganlage (GZA)</t>
  </si>
  <si>
    <t>Outdoor</t>
  </si>
  <si>
    <t>Indoor</t>
  </si>
  <si>
    <t>50°</t>
  </si>
  <si>
    <t>Einsatzgebiet</t>
  </si>
  <si>
    <t>2157 / 58 / 59</t>
  </si>
  <si>
    <t>Montagewinkel</t>
  </si>
  <si>
    <t>nur</t>
  </si>
  <si>
    <t>brush seal</t>
  </si>
  <si>
    <t>joint à brosse</t>
  </si>
  <si>
    <t>guarnizione a spazzola</t>
  </si>
  <si>
    <t>sistema Pull (GZA)</t>
  </si>
  <si>
    <t>tirez système (GZA)</t>
  </si>
  <si>
    <t>pull system (GZA)</t>
  </si>
  <si>
    <t>mounting Bracket</t>
  </si>
  <si>
    <t>Staffa di montaggio</t>
  </si>
  <si>
    <t>Support de montage</t>
  </si>
  <si>
    <t>seulement</t>
  </si>
  <si>
    <t>solo</t>
  </si>
  <si>
    <t>only</t>
  </si>
  <si>
    <t>area of ​​application</t>
  </si>
  <si>
    <t>Campo di applicazione</t>
  </si>
  <si>
    <t>Domaine d'application</t>
  </si>
  <si>
    <t>Nahtverlauf</t>
  </si>
  <si>
    <t>direzione Seam</t>
  </si>
  <si>
    <t>direction couture</t>
  </si>
  <si>
    <t>seam direction</t>
  </si>
  <si>
    <t>abhängig</t>
  </si>
  <si>
    <t>dépendant</t>
  </si>
  <si>
    <t>dependent</t>
  </si>
  <si>
    <t>dipendente</t>
  </si>
  <si>
    <t>bk-dependent</t>
  </si>
  <si>
    <t>dipendente da bk</t>
  </si>
  <si>
    <t>von</t>
  </si>
  <si>
    <t>of</t>
  </si>
  <si>
    <t>di</t>
  </si>
  <si>
    <t>de</t>
  </si>
  <si>
    <t>Breite</t>
  </si>
  <si>
    <t>largeur</t>
  </si>
  <si>
    <t>larghezza</t>
  </si>
  <si>
    <t>width</t>
  </si>
  <si>
    <t>web</t>
  </si>
  <si>
    <t>tela</t>
  </si>
  <si>
    <t>toile</t>
  </si>
  <si>
    <t>Stoffbahn</t>
  </si>
  <si>
    <t>altre fibre tessili</t>
  </si>
  <si>
    <t>other textile</t>
  </si>
  <si>
    <t>autres textiles</t>
  </si>
  <si>
    <t>andere Stoffe</t>
  </si>
  <si>
    <t>immer</t>
  </si>
  <si>
    <t>sotto</t>
  </si>
  <si>
    <t>au-dessous</t>
  </si>
  <si>
    <t>Einbauwinkel</t>
  </si>
  <si>
    <t>angle d'installation</t>
  </si>
  <si>
    <t>installation angle</t>
  </si>
  <si>
    <t>angolo di installazione</t>
  </si>
  <si>
    <t>zu</t>
  </si>
  <si>
    <t>Horizontalanlage</t>
  </si>
  <si>
    <t>Impianto orizzontale</t>
  </si>
  <si>
    <t>Horizontal plant</t>
  </si>
  <si>
    <t>Usine Horizontal</t>
  </si>
  <si>
    <t>à</t>
  </si>
  <si>
    <t>to</t>
  </si>
  <si>
    <t>a</t>
  </si>
  <si>
    <t>beachten</t>
  </si>
  <si>
    <t>observés</t>
  </si>
  <si>
    <t>observed</t>
  </si>
  <si>
    <t>osservati</t>
  </si>
  <si>
    <t>(I/O)</t>
  </si>
  <si>
    <t>90°</t>
  </si>
  <si>
    <t>Farbe Abdeckkappen (Frontmontage)</t>
  </si>
  <si>
    <t>01 = RAL 7035 lichtgrau;   02 = RAL 9003 weiss;   03 = RAL 7016 grau anthrazit;   04 = RAL 1015 hellbeige;   05 = RAL 5014 taubenblau</t>
  </si>
  <si>
    <t>couverture de service</t>
  </si>
  <si>
    <t>inspection cover</t>
  </si>
  <si>
    <t>coperchio Ispezione</t>
  </si>
  <si>
    <t>(J)</t>
  </si>
  <si>
    <t>Servicedeckel</t>
  </si>
  <si>
    <t>-</t>
  </si>
  <si>
    <t>Getriebe</t>
  </si>
  <si>
    <t>transmission</t>
  </si>
  <si>
    <t>gearbox</t>
  </si>
  <si>
    <t>trasmissione</t>
  </si>
  <si>
    <t>durchgehend</t>
  </si>
  <si>
    <t>continuous</t>
  </si>
  <si>
    <t>per tutto</t>
  </si>
  <si>
    <t>tout au long de</t>
  </si>
  <si>
    <t>Stoffseite A* immer aussen (A*/B* gem. Prospekt)</t>
  </si>
  <si>
    <t>côté tissu A* toujours à l'extérieur (A*/B* Prospect)</t>
  </si>
  <si>
    <t>textileside A* always outside (A*/B * by Prospect)</t>
  </si>
  <si>
    <t>lato tessuto A* sempre fuori (A*/B* Prospect)</t>
  </si>
  <si>
    <t>an</t>
  </si>
  <si>
    <t>Grau</t>
  </si>
  <si>
    <t>gris</t>
  </si>
  <si>
    <t>gray</t>
  </si>
  <si>
    <t>grigio</t>
  </si>
  <si>
    <t>Weiss</t>
  </si>
  <si>
    <t>blanc</t>
  </si>
  <si>
    <t>white</t>
  </si>
  <si>
    <t>bianco</t>
  </si>
  <si>
    <t>angusto</t>
  </si>
  <si>
    <t>Doppelgelenk</t>
  </si>
  <si>
    <t>double jointure</t>
  </si>
  <si>
    <t>double joint</t>
  </si>
  <si>
    <t>doppio snodo</t>
  </si>
  <si>
    <t>Stift</t>
  </si>
  <si>
    <t>broche</t>
  </si>
  <si>
    <t>dowel</t>
  </si>
  <si>
    <t>spina</t>
  </si>
  <si>
    <t>Magnet</t>
  </si>
  <si>
    <t>crank holder</t>
  </si>
  <si>
    <t>gross</t>
  </si>
  <si>
    <t>grand</t>
  </si>
  <si>
    <t>large</t>
  </si>
  <si>
    <t>grande</t>
  </si>
  <si>
    <t>klein</t>
  </si>
  <si>
    <t>petit</t>
  </si>
  <si>
    <t>small</t>
  </si>
  <si>
    <t>piccolo</t>
  </si>
  <si>
    <t>Abdeckplatte</t>
  </si>
  <si>
    <t>plaque de couverture</t>
  </si>
  <si>
    <t>Cover plate</t>
  </si>
  <si>
    <t>piastra di copertura</t>
  </si>
  <si>
    <t>Dichtungseinsatz</t>
  </si>
  <si>
    <t>joint garniture</t>
  </si>
  <si>
    <t>gasket application</t>
  </si>
  <si>
    <t>guarnizione inserto</t>
  </si>
  <si>
    <t>Dichtungsrondelle</t>
  </si>
  <si>
    <t>joint rondelle</t>
  </si>
  <si>
    <t>gasket rondel</t>
  </si>
  <si>
    <t>guarnizione rondella</t>
  </si>
  <si>
    <t>da</t>
  </si>
  <si>
    <t>(B)</t>
  </si>
  <si>
    <t>Kastenform Rund</t>
  </si>
  <si>
    <t>Mass 60mm bei getrennter Montage von Kasten und Führungsprofilen beachten !</t>
  </si>
  <si>
    <t>Mermet Stoffseite A* immer aussen (A*/B* gem. Prospekt)</t>
  </si>
  <si>
    <t>engine with radio</t>
  </si>
  <si>
    <t>Motore con radio</t>
  </si>
  <si>
    <t>Moteur avec radio</t>
  </si>
  <si>
    <t>Motor mit Funk</t>
  </si>
  <si>
    <t>Position</t>
  </si>
  <si>
    <t>Getriebelage</t>
  </si>
  <si>
    <t>(E/F/G/H/J)</t>
  </si>
  <si>
    <t>(g-Mass)</t>
  </si>
  <si>
    <t>Mass</t>
  </si>
  <si>
    <t>Art</t>
  </si>
  <si>
    <t>Durchführungsart</t>
  </si>
  <si>
    <t>Abdeckplattenart</t>
  </si>
  <si>
    <t>Kurbelhalterart</t>
  </si>
  <si>
    <t>Malaxdichtungsart</t>
  </si>
  <si>
    <t>Hinweis</t>
  </si>
  <si>
    <t>(A/B)</t>
  </si>
  <si>
    <t>VSe110Zip (P2157)</t>
  </si>
  <si>
    <t>VSe115Zip (P2158)</t>
  </si>
  <si>
    <t>VSe155Zip (P2159)</t>
  </si>
  <si>
    <t>A / B</t>
  </si>
  <si>
    <t>Der Sonne zugewandte Stoffseite</t>
  </si>
  <si>
    <t>side facing the sun</t>
  </si>
  <si>
    <t>il lato rivolto verso sole</t>
  </si>
  <si>
    <t>typ</t>
  </si>
  <si>
    <t>motor</t>
  </si>
  <si>
    <t>enamelled (powder-coated)</t>
  </si>
  <si>
    <t>anodised, uncoloured</t>
  </si>
  <si>
    <t>fix</t>
  </si>
  <si>
    <t>dual guide</t>
  </si>
  <si>
    <t>fixation de la guidage</t>
  </si>
  <si>
    <t>installation of side guides</t>
  </si>
  <si>
    <t>position</t>
  </si>
  <si>
    <t xml:space="preserve">position </t>
  </si>
  <si>
    <t>posizione</t>
  </si>
  <si>
    <t>mesure</t>
  </si>
  <si>
    <t>dimension</t>
  </si>
  <si>
    <t>misura</t>
  </si>
  <si>
    <t>narrow</t>
  </si>
  <si>
    <t>aimant</t>
  </si>
  <si>
    <t>magnet</t>
  </si>
  <si>
    <t>magnete</t>
  </si>
  <si>
    <t>caisson rond</t>
  </si>
  <si>
    <t>round box</t>
  </si>
  <si>
    <t>cassonetto tondo</t>
  </si>
  <si>
    <t>Massaufnahmeformulare Schenker/MF_VSeZip_P2157_P2158_P2159</t>
  </si>
  <si>
    <t>le côté ensoleillé</t>
  </si>
  <si>
    <t>comment</t>
  </si>
  <si>
    <t>suggerimento</t>
  </si>
  <si>
    <t>allusion</t>
  </si>
  <si>
    <t>type de plaque de couverture</t>
  </si>
  <si>
    <t>Cover plate type</t>
  </si>
  <si>
    <t>piastra di copertura / codice piastra di copertura</t>
  </si>
  <si>
    <t>WV</t>
  </si>
  <si>
    <t>EXP</t>
  </si>
  <si>
    <t>Email: wiederverkauf@storen.ch</t>
  </si>
  <si>
    <t>Email: mailbox_export@storen.ch</t>
  </si>
  <si>
    <t>Fax 062 / 858 57 56 (Dispo)</t>
  </si>
  <si>
    <t>Tel. 062 / 858 58 13</t>
  </si>
  <si>
    <t>Fax 062 / 858 55 32 (EXP)</t>
  </si>
  <si>
    <t>Fax 062 / 858 57 53 (WV)</t>
  </si>
  <si>
    <t>*) Werkseinstellung</t>
  </si>
  <si>
    <t>Soltis/Sunworker/Mermet/Twilight</t>
  </si>
  <si>
    <t>Acryl / Twilight mit GZA</t>
  </si>
  <si>
    <t>Copyright by SSAG / gcp</t>
  </si>
  <si>
    <t>(G/GO/M/MF/O)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</si>
</sst>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dd/mm/yy"/>
  </numFmts>
  <fonts count="31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20"/>
      <name val="Arial"/>
      <family val="2"/>
    </font>
    <font>
      <sz val="6"/>
      <name val="Arial Narrow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sz val="6"/>
      <name val="Arial"/>
      <family val="2"/>
    </font>
    <font>
      <sz val="14"/>
      <name val="Arial"/>
      <family val="2"/>
    </font>
    <font>
      <sz val="7"/>
      <name val="Arial Narrow"/>
      <family val="2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gray125">
        <fgColor indexed="27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27"/>
      </patternFill>
    </fill>
    <fill>
      <patternFill patternType="solid">
        <fgColor indexed="65"/>
        <bgColor auto="1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22">
    <xf numFmtId="0" fontId="0" fillId="0" borderId="0" xfId="0"/>
    <xf numFmtId="0" fontId="2" fillId="0" borderId="0" xfId="0" applyFont="1" applyBorder="1"/>
    <xf numFmtId="0" fontId="14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9" fillId="0" borderId="0" xfId="0" applyFont="1" applyFill="1" applyAlignment="1" applyProtection="1">
      <alignment horizontal="center"/>
      <protection locked="0" hidden="1"/>
    </xf>
    <xf numFmtId="0" fontId="17" fillId="0" borderId="0" xfId="0" applyFont="1" applyAlignment="1">
      <alignment vertical="top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2" fillId="0" borderId="1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2" fillId="0" borderId="13" xfId="0" applyFont="1" applyBorder="1" applyProtection="1">
      <protection hidden="1"/>
    </xf>
    <xf numFmtId="0" fontId="5" fillId="0" borderId="14" xfId="0" applyFont="1" applyBorder="1" applyProtection="1">
      <protection hidden="1"/>
    </xf>
    <xf numFmtId="0" fontId="2" fillId="0" borderId="15" xfId="0" applyFont="1" applyBorder="1" applyProtection="1">
      <protection hidden="1"/>
    </xf>
    <xf numFmtId="0" fontId="5" fillId="0" borderId="15" xfId="0" applyFont="1" applyBorder="1" applyProtection="1">
      <protection hidden="1"/>
    </xf>
    <xf numFmtId="0" fontId="2" fillId="0" borderId="18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21" xfId="0" applyFont="1" applyBorder="1" applyProtection="1">
      <protection hidden="1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49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Border="1" applyProtection="1">
      <protection hidden="1"/>
    </xf>
    <xf numFmtId="0" fontId="2" fillId="0" borderId="22" xfId="0" applyFont="1" applyBorder="1" applyProtection="1">
      <protection hidden="1"/>
    </xf>
    <xf numFmtId="49" fontId="15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20" xfId="0" applyFont="1" applyBorder="1" applyAlignment="1" applyProtection="1">
      <alignment vertical="center"/>
      <protection hidden="1"/>
    </xf>
    <xf numFmtId="49" fontId="15" fillId="0" borderId="23" xfId="0" applyNumberFormat="1" applyFont="1" applyFill="1" applyBorder="1" applyAlignment="1" applyProtection="1">
      <alignment horizontal="left" vertical="center"/>
      <protection hidden="1"/>
    </xf>
    <xf numFmtId="0" fontId="2" fillId="0" borderId="24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5" xfId="0" applyFont="1" applyBorder="1" applyAlignment="1" applyProtection="1">
      <alignment vertical="center"/>
      <protection hidden="1"/>
    </xf>
    <xf numFmtId="43" fontId="2" fillId="0" borderId="0" xfId="1" applyFont="1" applyBorder="1" applyAlignment="1" applyProtection="1">
      <alignment vertical="center"/>
      <protection hidden="1"/>
    </xf>
    <xf numFmtId="0" fontId="2" fillId="0" borderId="26" xfId="0" applyFont="1" applyBorder="1" applyProtection="1">
      <protection hidden="1"/>
    </xf>
    <xf numFmtId="0" fontId="2" fillId="0" borderId="27" xfId="0" applyFont="1" applyBorder="1" applyProtection="1">
      <protection hidden="1"/>
    </xf>
    <xf numFmtId="0" fontId="13" fillId="0" borderId="27" xfId="0" applyFont="1" applyBorder="1" applyProtection="1">
      <protection hidden="1"/>
    </xf>
    <xf numFmtId="0" fontId="10" fillId="0" borderId="28" xfId="0" applyFont="1" applyBorder="1" applyAlignment="1" applyProtection="1">
      <alignment horizontal="right"/>
      <protection hidden="1"/>
    </xf>
    <xf numFmtId="0" fontId="2" fillId="0" borderId="3" xfId="0" applyFont="1" applyFill="1" applyBorder="1" applyProtection="1"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19" xfId="0" applyFont="1" applyBorder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15" fillId="0" borderId="5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vertical="center"/>
      <protection hidden="1"/>
    </xf>
    <xf numFmtId="164" fontId="15" fillId="0" borderId="34" xfId="0" applyNumberFormat="1" applyFont="1" applyBorder="1" applyAlignment="1" applyProtection="1">
      <alignment horizontal="center" vertical="center"/>
      <protection hidden="1"/>
    </xf>
    <xf numFmtId="0" fontId="15" fillId="0" borderId="34" xfId="0" applyFont="1" applyBorder="1" applyAlignment="1" applyProtection="1">
      <alignment horizontal="center" vertical="center"/>
      <protection hidden="1"/>
    </xf>
    <xf numFmtId="0" fontId="15" fillId="0" borderId="35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Protection="1">
      <protection hidden="1"/>
    </xf>
    <xf numFmtId="0" fontId="5" fillId="0" borderId="23" xfId="0" applyFont="1" applyBorder="1" applyProtection="1">
      <protection hidden="1"/>
    </xf>
    <xf numFmtId="0" fontId="6" fillId="0" borderId="15" xfId="0" applyFont="1" applyBorder="1" applyProtection="1">
      <protection hidden="1"/>
    </xf>
    <xf numFmtId="0" fontId="5" fillId="0" borderId="37" xfId="0" applyFont="1" applyBorder="1" applyProtection="1">
      <protection hidden="1"/>
    </xf>
    <xf numFmtId="0" fontId="0" fillId="0" borderId="0" xfId="0" applyAlignment="1"/>
    <xf numFmtId="0" fontId="5" fillId="0" borderId="8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5" fillId="0" borderId="42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5" fillId="0" borderId="12" xfId="0" applyFont="1" applyBorder="1" applyAlignment="1" applyProtection="1">
      <alignment horizontal="left" vertical="center"/>
      <protection hidden="1"/>
    </xf>
    <xf numFmtId="0" fontId="5" fillId="0" borderId="33" xfId="0" applyFont="1" applyBorder="1" applyAlignment="1" applyProtection="1">
      <alignment horizontal="left" vertical="center"/>
      <protection hidden="1"/>
    </xf>
    <xf numFmtId="0" fontId="5" fillId="0" borderId="42" xfId="0" applyFont="1" applyBorder="1" applyAlignment="1" applyProtection="1">
      <alignment vertical="center"/>
      <protection hidden="1"/>
    </xf>
    <xf numFmtId="0" fontId="0" fillId="0" borderId="3" xfId="0" applyBorder="1" applyProtection="1">
      <protection hidden="1"/>
    </xf>
    <xf numFmtId="0" fontId="18" fillId="0" borderId="0" xfId="0" applyFont="1" applyBorder="1" applyAlignment="1" applyProtection="1">
      <protection hidden="1"/>
    </xf>
    <xf numFmtId="0" fontId="0" fillId="0" borderId="27" xfId="0" applyBorder="1" applyProtection="1">
      <protection hidden="1"/>
    </xf>
    <xf numFmtId="0" fontId="14" fillId="0" borderId="0" xfId="0" applyFont="1" applyBorder="1" applyAlignment="1" applyProtection="1">
      <alignment horizontal="right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5" xfId="0" applyFont="1" applyBorder="1" applyProtection="1">
      <protection hidden="1"/>
    </xf>
    <xf numFmtId="0" fontId="6" fillId="0" borderId="12" xfId="0" applyFont="1" applyBorder="1" applyAlignment="1" applyProtection="1">
      <alignment horizontal="left"/>
      <protection hidden="1"/>
    </xf>
    <xf numFmtId="0" fontId="1" fillId="0" borderId="5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6" fillId="0" borderId="24" xfId="0" applyFont="1" applyBorder="1" applyProtection="1">
      <protection hidden="1"/>
    </xf>
    <xf numFmtId="0" fontId="6" fillId="0" borderId="10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11" xfId="0" applyFont="1" applyBorder="1" applyProtection="1">
      <protection hidden="1"/>
    </xf>
    <xf numFmtId="0" fontId="6" fillId="0" borderId="32" xfId="0" applyFont="1" applyBorder="1" applyProtection="1">
      <protection hidden="1"/>
    </xf>
    <xf numFmtId="0" fontId="6" fillId="0" borderId="13" xfId="0" applyFont="1" applyBorder="1" applyProtection="1">
      <protection hidden="1"/>
    </xf>
    <xf numFmtId="0" fontId="6" fillId="0" borderId="20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1" fillId="0" borderId="15" xfId="0" applyFont="1" applyBorder="1" applyProtection="1">
      <protection hidden="1"/>
    </xf>
    <xf numFmtId="0" fontId="1" fillId="0" borderId="16" xfId="0" applyFont="1" applyBorder="1" applyProtection="1">
      <protection hidden="1"/>
    </xf>
    <xf numFmtId="0" fontId="6" fillId="0" borderId="43" xfId="0" applyFont="1" applyBorder="1" applyProtection="1">
      <protection hidden="1"/>
    </xf>
    <xf numFmtId="0" fontId="6" fillId="0" borderId="40" xfId="0" applyFont="1" applyBorder="1" applyProtection="1">
      <protection hidden="1"/>
    </xf>
    <xf numFmtId="0" fontId="6" fillId="0" borderId="0" xfId="0" applyFont="1" applyBorder="1" applyAlignment="1" applyProtection="1">
      <protection hidden="1"/>
    </xf>
    <xf numFmtId="0" fontId="1" fillId="0" borderId="0" xfId="0" applyFont="1" applyAlignment="1">
      <alignment wrapText="1"/>
    </xf>
    <xf numFmtId="0" fontId="0" fillId="0" borderId="0" xfId="0"/>
    <xf numFmtId="0" fontId="2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/>
    <xf numFmtId="0" fontId="0" fillId="0" borderId="0" xfId="0" applyBorder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protection hidden="1"/>
    </xf>
    <xf numFmtId="0" fontId="1" fillId="0" borderId="13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protection hidden="1"/>
    </xf>
    <xf numFmtId="0" fontId="21" fillId="0" borderId="0" xfId="0" applyFont="1" applyBorder="1" applyProtection="1"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2" fillId="0" borderId="2" xfId="0" applyFont="1" applyBorder="1"/>
    <xf numFmtId="0" fontId="2" fillId="0" borderId="1" xfId="0" applyFont="1" applyBorder="1"/>
    <xf numFmtId="0" fontId="2" fillId="0" borderId="26" xfId="0" applyFont="1" applyBorder="1"/>
    <xf numFmtId="0" fontId="2" fillId="0" borderId="4" xfId="0" applyFont="1" applyBorder="1"/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quotePrefix="1" applyFont="1" applyFill="1" applyBorder="1" applyAlignment="1" applyProtection="1">
      <alignment horizontal="center" vertical="center"/>
      <protection hidden="1"/>
    </xf>
    <xf numFmtId="0" fontId="8" fillId="0" borderId="4" xfId="0" quotePrefix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2" fillId="0" borderId="48" xfId="0" applyFont="1" applyBorder="1"/>
    <xf numFmtId="0" fontId="0" fillId="0" borderId="10" xfId="0" applyBorder="1" applyProtection="1">
      <protection hidden="1"/>
    </xf>
    <xf numFmtId="0" fontId="17" fillId="0" borderId="0" xfId="0" applyFont="1" applyBorder="1" applyAlignment="1" applyProtection="1">
      <protection hidden="1"/>
    </xf>
    <xf numFmtId="0" fontId="17" fillId="0" borderId="0" xfId="0" applyFont="1" applyBorder="1" applyProtection="1">
      <protection hidden="1"/>
    </xf>
    <xf numFmtId="0" fontId="17" fillId="0" borderId="10" xfId="0" applyFont="1" applyBorder="1" applyAlignment="1" applyProtection="1">
      <protection hidden="1"/>
    </xf>
    <xf numFmtId="0" fontId="17" fillId="0" borderId="22" xfId="0" applyFont="1" applyBorder="1" applyAlignment="1" applyProtection="1">
      <protection hidden="1"/>
    </xf>
    <xf numFmtId="0" fontId="2" fillId="0" borderId="22" xfId="0" applyFont="1" applyBorder="1"/>
    <xf numFmtId="0" fontId="2" fillId="0" borderId="3" xfId="0" applyFont="1" applyBorder="1"/>
    <xf numFmtId="0" fontId="2" fillId="0" borderId="41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10" xfId="0" applyFont="1" applyBorder="1" applyProtection="1">
      <protection hidden="1"/>
    </xf>
    <xf numFmtId="0" fontId="2" fillId="0" borderId="10" xfId="0" applyFont="1" applyBorder="1"/>
    <xf numFmtId="0" fontId="2" fillId="0" borderId="25" xfId="0" applyFont="1" applyBorder="1"/>
    <xf numFmtId="0" fontId="0" fillId="0" borderId="32" xfId="0" applyBorder="1" applyProtection="1">
      <protection hidden="1"/>
    </xf>
    <xf numFmtId="0" fontId="17" fillId="0" borderId="20" xfId="0" applyFont="1" applyBorder="1" applyAlignment="1" applyProtection="1">
      <protection hidden="1"/>
    </xf>
    <xf numFmtId="0" fontId="2" fillId="0" borderId="24" xfId="0" applyFont="1" applyBorder="1"/>
    <xf numFmtId="0" fontId="2" fillId="0" borderId="11" xfId="0" applyFont="1" applyBorder="1"/>
    <xf numFmtId="0" fontId="9" fillId="0" borderId="0" xfId="0" applyFont="1" applyBorder="1"/>
    <xf numFmtId="0" fontId="2" fillId="0" borderId="20" xfId="0" applyFont="1" applyBorder="1" applyProtection="1">
      <protection hidden="1"/>
    </xf>
    <xf numFmtId="0" fontId="2" fillId="0" borderId="58" xfId="0" applyFont="1" applyBorder="1" applyProtection="1"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/>
    <xf numFmtId="0" fontId="0" fillId="0" borderId="0" xfId="0" applyAlignment="1" applyProtection="1">
      <protection hidden="1"/>
    </xf>
    <xf numFmtId="0" fontId="1" fillId="0" borderId="0" xfId="0" applyFont="1" applyFill="1"/>
    <xf numFmtId="0" fontId="1" fillId="0" borderId="0" xfId="0" applyFont="1" applyAlignment="1"/>
    <xf numFmtId="0" fontId="0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2" fillId="0" borderId="0" xfId="0" applyFont="1" applyBorder="1" applyAlignment="1" applyProtection="1">
      <protection hidden="1"/>
    </xf>
    <xf numFmtId="0" fontId="2" fillId="0" borderId="8" xfId="0" applyFont="1" applyBorder="1" applyAlignment="1" applyProtection="1">
      <protection hidden="1"/>
    </xf>
    <xf numFmtId="0" fontId="9" fillId="0" borderId="7" xfId="0" applyFont="1" applyBorder="1" applyAlignment="1" applyProtection="1">
      <protection hidden="1"/>
    </xf>
    <xf numFmtId="0" fontId="2" fillId="0" borderId="7" xfId="0" applyFont="1" applyBorder="1" applyAlignment="1" applyProtection="1">
      <protection hidden="1"/>
    </xf>
    <xf numFmtId="0" fontId="2" fillId="0" borderId="1" xfId="0" applyFont="1" applyBorder="1" applyAlignment="1" applyProtection="1">
      <protection hidden="1"/>
    </xf>
    <xf numFmtId="0" fontId="9" fillId="0" borderId="0" xfId="0" applyFont="1" applyBorder="1" applyAlignment="1" applyProtection="1">
      <protection hidden="1"/>
    </xf>
    <xf numFmtId="0" fontId="17" fillId="0" borderId="0" xfId="0" applyFont="1" applyBorder="1"/>
    <xf numFmtId="0" fontId="20" fillId="0" borderId="12" xfId="0" applyFont="1" applyBorder="1" applyProtection="1">
      <protection hidden="1"/>
    </xf>
    <xf numFmtId="0" fontId="25" fillId="0" borderId="5" xfId="0" applyFont="1" applyBorder="1" applyProtection="1">
      <protection hidden="1"/>
    </xf>
    <xf numFmtId="0" fontId="25" fillId="0" borderId="6" xfId="0" applyFont="1" applyBorder="1" applyProtection="1">
      <protection hidden="1"/>
    </xf>
    <xf numFmtId="0" fontId="20" fillId="0" borderId="14" xfId="0" applyFont="1" applyBorder="1" applyProtection="1">
      <protection hidden="1"/>
    </xf>
    <xf numFmtId="0" fontId="25" fillId="0" borderId="15" xfId="0" applyFont="1" applyBorder="1" applyProtection="1">
      <protection hidden="1"/>
    </xf>
    <xf numFmtId="0" fontId="25" fillId="0" borderId="16" xfId="0" applyFont="1" applyBorder="1" applyProtection="1">
      <protection hidden="1"/>
    </xf>
    <xf numFmtId="0" fontId="9" fillId="0" borderId="0" xfId="0" applyFont="1"/>
    <xf numFmtId="0" fontId="2" fillId="0" borderId="10" xfId="0" applyFont="1" applyBorder="1" applyAlignment="1" applyProtection="1">
      <alignment horizontal="center"/>
      <protection hidden="1"/>
    </xf>
    <xf numFmtId="0" fontId="2" fillId="0" borderId="10" xfId="0" quotePrefix="1" applyFont="1" applyBorder="1" applyProtection="1">
      <protection hidden="1"/>
    </xf>
    <xf numFmtId="0" fontId="2" fillId="0" borderId="10" xfId="0" quotePrefix="1" applyFont="1" applyBorder="1" applyAlignment="1" applyProtection="1">
      <alignment horizontal="left"/>
      <protection hidden="1"/>
    </xf>
    <xf numFmtId="0" fontId="2" fillId="0" borderId="11" xfId="0" applyFont="1" applyBorder="1" applyProtection="1">
      <protection hidden="1"/>
    </xf>
    <xf numFmtId="0" fontId="2" fillId="0" borderId="48" xfId="0" applyFont="1" applyBorder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2" fillId="0" borderId="1" xfId="0" applyFont="1" applyBorder="1" applyAlignment="1"/>
    <xf numFmtId="0" fontId="2" fillId="0" borderId="4" xfId="0" applyFont="1" applyBorder="1" applyAlignment="1"/>
    <xf numFmtId="0" fontId="2" fillId="0" borderId="26" xfId="0" applyFont="1" applyBorder="1" applyAlignment="1"/>
    <xf numFmtId="0" fontId="2" fillId="0" borderId="27" xfId="0" applyFont="1" applyBorder="1" applyAlignment="1"/>
    <xf numFmtId="0" fontId="2" fillId="0" borderId="28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" fillId="0" borderId="22" xfId="0" applyFont="1" applyBorder="1" applyAlignment="1"/>
    <xf numFmtId="0" fontId="2" fillId="0" borderId="60" xfId="0" applyFont="1" applyBorder="1" applyAlignment="1"/>
    <xf numFmtId="0" fontId="17" fillId="0" borderId="10" xfId="0" applyFont="1" applyBorder="1" applyAlignment="1" applyProtection="1">
      <alignment horizontal="left" vertical="center"/>
      <protection hidden="1"/>
    </xf>
    <xf numFmtId="0" fontId="17" fillId="0" borderId="10" xfId="0" applyFont="1" applyBorder="1" applyProtection="1"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17" fillId="0" borderId="0" xfId="0" applyFont="1" applyBorder="1" applyAlignment="1"/>
    <xf numFmtId="0" fontId="2" fillId="0" borderId="0" xfId="0" applyFont="1" applyBorder="1" applyAlignment="1">
      <alignment vertical="center"/>
    </xf>
    <xf numFmtId="0" fontId="14" fillId="0" borderId="0" xfId="0" applyFont="1" applyBorder="1" applyAlignment="1" applyProtection="1"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2" fillId="0" borderId="18" xfId="0" applyFont="1" applyBorder="1"/>
    <xf numFmtId="0" fontId="2" fillId="0" borderId="13" xfId="0" applyFont="1" applyBorder="1"/>
    <xf numFmtId="0" fontId="0" fillId="0" borderId="13" xfId="0" applyBorder="1" applyProtection="1">
      <protection hidden="1"/>
    </xf>
    <xf numFmtId="0" fontId="17" fillId="0" borderId="13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2" fillId="0" borderId="31" xfId="0" applyFont="1" applyBorder="1"/>
    <xf numFmtId="0" fontId="2" fillId="0" borderId="20" xfId="0" applyFont="1" applyBorder="1"/>
    <xf numFmtId="0" fontId="2" fillId="0" borderId="21" xfId="0" applyFont="1" applyBorder="1"/>
    <xf numFmtId="0" fontId="17" fillId="0" borderId="22" xfId="0" applyFont="1" applyBorder="1" applyAlignment="1" applyProtection="1">
      <alignment vertical="center"/>
      <protection hidden="1"/>
    </xf>
    <xf numFmtId="0" fontId="17" fillId="0" borderId="22" xfId="0" applyFont="1" applyBorder="1" applyAlignment="1" applyProtection="1">
      <alignment horizontal="left" vertical="center"/>
      <protection hidden="1"/>
    </xf>
    <xf numFmtId="0" fontId="2" fillId="0" borderId="3" xfId="2" applyFont="1" applyBorder="1"/>
    <xf numFmtId="0" fontId="23" fillId="0" borderId="3" xfId="2" applyFont="1" applyBorder="1" applyAlignment="1" applyProtection="1">
      <alignment vertical="center"/>
      <protection hidden="1"/>
    </xf>
    <xf numFmtId="0" fontId="2" fillId="0" borderId="41" xfId="2" applyFont="1" applyBorder="1"/>
    <xf numFmtId="0" fontId="2" fillId="0" borderId="0" xfId="2" applyFont="1" applyBorder="1"/>
    <xf numFmtId="0" fontId="23" fillId="0" borderId="0" xfId="2" applyFont="1" applyBorder="1" applyAlignment="1" applyProtection="1">
      <alignment vertical="center"/>
      <protection hidden="1"/>
    </xf>
    <xf numFmtId="0" fontId="2" fillId="0" borderId="4" xfId="2" applyFont="1" applyBorder="1"/>
    <xf numFmtId="0" fontId="2" fillId="0" borderId="1" xfId="2" applyFont="1" applyBorder="1"/>
    <xf numFmtId="0" fontId="17" fillId="0" borderId="0" xfId="2" applyFont="1" applyBorder="1" applyAlignment="1" applyProtection="1">
      <alignment horizontal="center"/>
      <protection hidden="1"/>
    </xf>
    <xf numFmtId="0" fontId="1" fillId="0" borderId="0" xfId="2" applyBorder="1" applyProtection="1">
      <protection hidden="1"/>
    </xf>
    <xf numFmtId="0" fontId="17" fillId="0" borderId="0" xfId="2" applyFont="1" applyBorder="1" applyAlignment="1" applyProtection="1">
      <alignment vertical="center"/>
      <protection hidden="1"/>
    </xf>
    <xf numFmtId="0" fontId="17" fillId="0" borderId="0" xfId="2" applyFont="1" applyBorder="1" applyAlignment="1" applyProtection="1">
      <protection hidden="1"/>
    </xf>
    <xf numFmtId="0" fontId="22" fillId="0" borderId="0" xfId="2" applyFont="1" applyBorder="1" applyAlignment="1" applyProtection="1">
      <alignment vertical="center"/>
      <protection hidden="1"/>
    </xf>
    <xf numFmtId="0" fontId="2" fillId="0" borderId="0" xfId="2" applyFont="1" applyBorder="1" applyProtection="1">
      <protection hidden="1"/>
    </xf>
    <xf numFmtId="0" fontId="18" fillId="0" borderId="0" xfId="2" applyFont="1" applyBorder="1" applyAlignment="1" applyProtection="1">
      <protection hidden="1"/>
    </xf>
    <xf numFmtId="0" fontId="2" fillId="0" borderId="0" xfId="2" applyFont="1" applyBorder="1" applyAlignment="1" applyProtection="1">
      <protection hidden="1"/>
    </xf>
    <xf numFmtId="0" fontId="21" fillId="0" borderId="0" xfId="2" applyFont="1" applyBorder="1" applyProtection="1">
      <protection hidden="1"/>
    </xf>
    <xf numFmtId="0" fontId="23" fillId="0" borderId="1" xfId="2" applyFont="1" applyBorder="1" applyAlignment="1">
      <alignment vertical="center"/>
    </xf>
    <xf numFmtId="0" fontId="23" fillId="0" borderId="0" xfId="2" applyFont="1" applyBorder="1" applyAlignment="1">
      <alignment vertical="center"/>
    </xf>
    <xf numFmtId="0" fontId="2" fillId="0" borderId="48" xfId="2" applyFont="1" applyBorder="1" applyAlignment="1" applyProtection="1">
      <alignment horizontal="right" vertical="top"/>
      <protection hidden="1"/>
    </xf>
    <xf numFmtId="0" fontId="2" fillId="0" borderId="10" xfId="2" applyFont="1" applyBorder="1" applyAlignment="1" applyProtection="1">
      <alignment vertical="top"/>
      <protection hidden="1"/>
    </xf>
    <xf numFmtId="0" fontId="15" fillId="0" borderId="10" xfId="2" applyFont="1" applyBorder="1" applyAlignment="1">
      <alignment vertical="center"/>
    </xf>
    <xf numFmtId="0" fontId="23" fillId="0" borderId="10" xfId="2" applyFont="1" applyBorder="1" applyAlignment="1">
      <alignment vertical="center"/>
    </xf>
    <xf numFmtId="0" fontId="23" fillId="0" borderId="10" xfId="2" applyFont="1" applyBorder="1" applyAlignment="1" applyProtection="1">
      <alignment vertical="center"/>
      <protection hidden="1"/>
    </xf>
    <xf numFmtId="0" fontId="2" fillId="0" borderId="10" xfId="2" applyFont="1" applyBorder="1"/>
    <xf numFmtId="0" fontId="2" fillId="0" borderId="25" xfId="2" applyFont="1" applyBorder="1"/>
    <xf numFmtId="0" fontId="17" fillId="0" borderId="0" xfId="2" applyFont="1" applyBorder="1" applyAlignment="1" applyProtection="1">
      <alignment horizontal="left" vertical="center"/>
      <protection hidden="1"/>
    </xf>
    <xf numFmtId="0" fontId="17" fillId="0" borderId="0" xfId="2" applyFont="1" applyBorder="1" applyProtection="1">
      <protection hidden="1"/>
    </xf>
    <xf numFmtId="0" fontId="30" fillId="0" borderId="0" xfId="2" applyFont="1" applyBorder="1" applyProtection="1">
      <protection hidden="1"/>
    </xf>
    <xf numFmtId="0" fontId="2" fillId="0" borderId="0" xfId="2" applyFont="1" applyBorder="1" applyAlignment="1" applyProtection="1">
      <alignment vertical="center"/>
      <protection hidden="1"/>
    </xf>
    <xf numFmtId="0" fontId="17" fillId="0" borderId="22" xfId="2" applyFont="1" applyBorder="1" applyAlignment="1" applyProtection="1">
      <protection hidden="1"/>
    </xf>
    <xf numFmtId="0" fontId="2" fillId="0" borderId="10" xfId="2" applyFont="1" applyBorder="1" applyProtection="1">
      <protection hidden="1"/>
    </xf>
    <xf numFmtId="0" fontId="17" fillId="0" borderId="1" xfId="2" applyFont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17" fillId="0" borderId="22" xfId="2" applyFont="1" applyBorder="1" applyAlignment="1">
      <alignment vertical="center"/>
    </xf>
    <xf numFmtId="0" fontId="17" fillId="0" borderId="0" xfId="2" applyFont="1" applyBorder="1"/>
    <xf numFmtId="0" fontId="17" fillId="0" borderId="4" xfId="2" applyFont="1" applyBorder="1" applyAlignment="1" applyProtection="1">
      <alignment vertical="center"/>
      <protection hidden="1"/>
    </xf>
    <xf numFmtId="0" fontId="2" fillId="0" borderId="22" xfId="2" applyFont="1" applyBorder="1" applyProtection="1">
      <protection hidden="1"/>
    </xf>
    <xf numFmtId="0" fontId="17" fillId="0" borderId="0" xfId="2" applyFont="1" applyBorder="1" applyAlignment="1"/>
    <xf numFmtId="0" fontId="19" fillId="0" borderId="0" xfId="2" applyFont="1" applyBorder="1" applyAlignment="1" applyProtection="1">
      <protection hidden="1"/>
    </xf>
    <xf numFmtId="0" fontId="23" fillId="0" borderId="22" xfId="2" applyFont="1" applyBorder="1" applyAlignment="1">
      <alignment vertical="center"/>
    </xf>
    <xf numFmtId="0" fontId="23" fillId="0" borderId="48" xfId="2" applyFont="1" applyBorder="1" applyAlignment="1">
      <alignment vertical="center"/>
    </xf>
    <xf numFmtId="0" fontId="23" fillId="0" borderId="11" xfId="2" applyFont="1" applyBorder="1" applyAlignment="1">
      <alignment vertical="center"/>
    </xf>
    <xf numFmtId="0" fontId="1" fillId="0" borderId="0" xfId="2" applyFont="1" applyBorder="1" applyAlignment="1" applyProtection="1">
      <protection hidden="1"/>
    </xf>
    <xf numFmtId="0" fontId="2" fillId="0" borderId="24" xfId="2" applyFont="1" applyBorder="1" applyProtection="1">
      <protection hidden="1"/>
    </xf>
    <xf numFmtId="0" fontId="2" fillId="0" borderId="22" xfId="2" applyFont="1" applyBorder="1"/>
    <xf numFmtId="0" fontId="17" fillId="0" borderId="22" xfId="2" applyFont="1" applyBorder="1" applyAlignment="1" applyProtection="1">
      <alignment vertical="center"/>
      <protection hidden="1"/>
    </xf>
    <xf numFmtId="0" fontId="17" fillId="0" borderId="1" xfId="2" applyFont="1" applyBorder="1" applyAlignment="1"/>
    <xf numFmtId="0" fontId="17" fillId="0" borderId="22" xfId="2" applyFont="1" applyBorder="1" applyAlignment="1"/>
    <xf numFmtId="0" fontId="17" fillId="0" borderId="4" xfId="2" applyFont="1" applyBorder="1" applyAlignment="1"/>
    <xf numFmtId="0" fontId="2" fillId="0" borderId="26" xfId="2" applyFont="1" applyBorder="1" applyAlignment="1"/>
    <xf numFmtId="0" fontId="2" fillId="0" borderId="27" xfId="2" applyFont="1" applyBorder="1" applyAlignment="1"/>
    <xf numFmtId="0" fontId="1" fillId="0" borderId="27" xfId="2" applyBorder="1" applyProtection="1">
      <protection hidden="1"/>
    </xf>
    <xf numFmtId="0" fontId="2" fillId="0" borderId="27" xfId="2" applyFont="1" applyBorder="1" applyProtection="1">
      <protection hidden="1"/>
    </xf>
    <xf numFmtId="0" fontId="2" fillId="0" borderId="60" xfId="2" applyFont="1" applyBorder="1" applyProtection="1">
      <protection hidden="1"/>
    </xf>
    <xf numFmtId="0" fontId="17" fillId="0" borderId="27" xfId="2" applyFont="1" applyBorder="1" applyAlignment="1" applyProtection="1">
      <protection hidden="1"/>
    </xf>
    <xf numFmtId="0" fontId="2" fillId="0" borderId="28" xfId="2" applyFont="1" applyBorder="1"/>
    <xf numFmtId="0" fontId="1" fillId="0" borderId="0" xfId="2" applyFont="1" applyBorder="1" applyAlignment="1" applyProtection="1">
      <alignment horizontal="left"/>
      <protection hidden="1"/>
    </xf>
    <xf numFmtId="0" fontId="2" fillId="0" borderId="0" xfId="2" applyFont="1" applyBorder="1" applyAlignment="1"/>
    <xf numFmtId="0" fontId="1" fillId="0" borderId="0" xfId="2" applyAlignment="1" applyProtection="1">
      <protection hidden="1"/>
    </xf>
    <xf numFmtId="0" fontId="1" fillId="0" borderId="0" xfId="2" applyFont="1" applyBorder="1" applyAlignment="1" applyProtection="1">
      <alignment horizontal="right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6" fillId="0" borderId="61" xfId="0" applyFont="1" applyBorder="1" applyAlignment="1" applyProtection="1">
      <alignment vertical="center" textRotation="90"/>
      <protection hidden="1"/>
    </xf>
    <xf numFmtId="0" fontId="6" fillId="0" borderId="63" xfId="0" applyFont="1" applyBorder="1" applyAlignment="1" applyProtection="1">
      <alignment vertical="center"/>
      <protection hidden="1"/>
    </xf>
    <xf numFmtId="0" fontId="1" fillId="0" borderId="64" xfId="0" applyFont="1" applyBorder="1" applyAlignment="1" applyProtection="1">
      <protection hidden="1"/>
    </xf>
    <xf numFmtId="0" fontId="6" fillId="0" borderId="64" xfId="0" applyFont="1" applyBorder="1" applyAlignment="1" applyProtection="1">
      <alignment horizontal="right"/>
      <protection hidden="1"/>
    </xf>
    <xf numFmtId="0" fontId="6" fillId="0" borderId="65" xfId="0" applyFont="1" applyBorder="1" applyAlignment="1" applyProtection="1">
      <alignment horizontal="right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12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1" fillId="0" borderId="5" xfId="0" quotePrefix="1" applyFont="1" applyBorder="1" applyAlignment="1" applyProtection="1">
      <alignment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1" fillId="0" borderId="29" xfId="0" applyFont="1" applyBorder="1" applyAlignment="1" applyProtection="1">
      <alignment vertical="center"/>
      <protection hidden="1"/>
    </xf>
    <xf numFmtId="0" fontId="6" fillId="0" borderId="33" xfId="0" applyFont="1" applyBorder="1" applyAlignment="1" applyProtection="1">
      <alignment vertical="center"/>
      <protection hidden="1"/>
    </xf>
    <xf numFmtId="0" fontId="1" fillId="0" borderId="34" xfId="0" applyFont="1" applyBorder="1" applyAlignment="1" applyProtection="1">
      <alignment vertical="center"/>
      <protection hidden="1"/>
    </xf>
    <xf numFmtId="0" fontId="6" fillId="0" borderId="34" xfId="0" applyFont="1" applyBorder="1" applyAlignment="1" applyProtection="1">
      <alignment vertical="center"/>
      <protection hidden="1"/>
    </xf>
    <xf numFmtId="0" fontId="6" fillId="0" borderId="12" xfId="0" applyNumberFormat="1" applyFont="1" applyBorder="1" applyAlignment="1" applyProtection="1">
      <alignment vertical="center"/>
      <protection hidden="1"/>
    </xf>
    <xf numFmtId="0" fontId="6" fillId="0" borderId="5" xfId="0" applyNumberFormat="1" applyFont="1" applyBorder="1" applyAlignment="1" applyProtection="1">
      <alignment vertical="center"/>
      <protection hidden="1"/>
    </xf>
    <xf numFmtId="0" fontId="6" fillId="0" borderId="5" xfId="0" applyFont="1" applyBorder="1" applyAlignment="1" applyProtection="1">
      <alignment horizontal="center" vertical="center" textRotation="90"/>
      <protection hidden="1"/>
    </xf>
    <xf numFmtId="0" fontId="6" fillId="0" borderId="29" xfId="0" applyFont="1" applyBorder="1" applyAlignment="1" applyProtection="1">
      <alignment horizontal="right" vertical="center"/>
      <protection hidden="1"/>
    </xf>
    <xf numFmtId="0" fontId="6" fillId="0" borderId="14" xfId="0" applyNumberFormat="1" applyFont="1" applyBorder="1" applyAlignment="1" applyProtection="1">
      <alignment vertical="center"/>
      <protection hidden="1"/>
    </xf>
    <xf numFmtId="0" fontId="6" fillId="0" borderId="15" xfId="0" applyNumberFormat="1" applyFont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horizontal="right" vertical="center"/>
      <protection hidden="1"/>
    </xf>
    <xf numFmtId="0" fontId="6" fillId="0" borderId="30" xfId="0" applyFont="1" applyBorder="1" applyAlignment="1" applyProtection="1">
      <alignment horizontal="right" vertical="center"/>
      <protection hidden="1"/>
    </xf>
    <xf numFmtId="0" fontId="6" fillId="0" borderId="15" xfId="0" quotePrefix="1" applyNumberFormat="1" applyFont="1" applyBorder="1" applyAlignment="1" applyProtection="1">
      <alignment vertical="center"/>
      <protection hidden="1"/>
    </xf>
    <xf numFmtId="0" fontId="6" fillId="0" borderId="15" xfId="0" applyNumberFormat="1" applyFont="1" applyBorder="1" applyAlignment="1" applyProtection="1">
      <alignment horizontal="left" vertical="center"/>
      <protection hidden="1"/>
    </xf>
    <xf numFmtId="0" fontId="6" fillId="0" borderId="15" xfId="0" applyFont="1" applyBorder="1" applyAlignment="1" applyProtection="1">
      <alignment horizontal="center" vertical="center" textRotation="90"/>
      <protection hidden="1"/>
    </xf>
    <xf numFmtId="0" fontId="2" fillId="0" borderId="15" xfId="0" applyFont="1" applyBorder="1" applyAlignment="1" applyProtection="1">
      <alignment vertical="center"/>
      <protection hidden="1"/>
    </xf>
    <xf numFmtId="0" fontId="6" fillId="0" borderId="33" xfId="0" applyNumberFormat="1" applyFont="1" applyBorder="1" applyAlignment="1" applyProtection="1">
      <alignment vertical="center"/>
      <protection hidden="1"/>
    </xf>
    <xf numFmtId="0" fontId="6" fillId="0" borderId="34" xfId="0" applyNumberFormat="1" applyFont="1" applyBorder="1" applyAlignment="1" applyProtection="1">
      <alignment vertical="center"/>
      <protection hidden="1"/>
    </xf>
    <xf numFmtId="0" fontId="6" fillId="0" borderId="34" xfId="0" applyFont="1" applyBorder="1" applyAlignment="1" applyProtection="1">
      <alignment horizontal="center" vertical="center" textRotation="90"/>
      <protection hidden="1"/>
    </xf>
    <xf numFmtId="0" fontId="2" fillId="0" borderId="34" xfId="0" applyFont="1" applyBorder="1" applyAlignment="1" applyProtection="1">
      <alignment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20" fillId="0" borderId="15" xfId="0" applyNumberFormat="1" applyFont="1" applyBorder="1" applyAlignment="1" applyProtection="1">
      <alignment vertical="center" wrapText="1"/>
      <protection hidden="1"/>
    </xf>
    <xf numFmtId="0" fontId="20" fillId="0" borderId="30" xfId="0" applyNumberFormat="1" applyFont="1" applyBorder="1" applyAlignment="1" applyProtection="1">
      <alignment vertical="center" wrapText="1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" fillId="0" borderId="15" xfId="0" applyFont="1" applyBorder="1" applyAlignment="1" applyProtection="1">
      <alignment vertical="center"/>
      <protection hidden="1"/>
    </xf>
    <xf numFmtId="0" fontId="6" fillId="0" borderId="5" xfId="0" applyFont="1" applyBorder="1" applyAlignment="1" applyProtection="1">
      <alignment horizontal="right" vertical="center"/>
      <protection hidden="1"/>
    </xf>
    <xf numFmtId="0" fontId="6" fillId="0" borderId="3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1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Border="1" applyProtection="1"/>
    <xf numFmtId="0" fontId="1" fillId="0" borderId="3" xfId="0" applyFont="1" applyBorder="1" applyAlignment="1" applyProtection="1">
      <alignment horizontal="left"/>
      <protection hidden="1"/>
    </xf>
    <xf numFmtId="0" fontId="14" fillId="0" borderId="3" xfId="0" applyFont="1" applyBorder="1" applyAlignment="1" applyProtection="1">
      <alignment horizontal="center"/>
      <protection hidden="1"/>
    </xf>
    <xf numFmtId="0" fontId="6" fillId="0" borderId="40" xfId="0" applyFont="1" applyBorder="1" applyAlignment="1" applyProtection="1">
      <protection hidden="1"/>
    </xf>
    <xf numFmtId="0" fontId="6" fillId="0" borderId="15" xfId="0" applyFont="1" applyBorder="1" applyAlignment="1" applyProtection="1">
      <protection hidden="1"/>
    </xf>
    <xf numFmtId="0" fontId="6" fillId="0" borderId="40" xfId="0" applyFont="1" applyBorder="1" applyAlignment="1" applyProtection="1">
      <alignment horizontal="left"/>
      <protection hidden="1"/>
    </xf>
    <xf numFmtId="0" fontId="6" fillId="0" borderId="15" xfId="0" applyFont="1" applyBorder="1" applyAlignment="1" applyProtection="1">
      <alignment horizontal="left"/>
      <protection hidden="1"/>
    </xf>
    <xf numFmtId="0" fontId="6" fillId="0" borderId="15" xfId="0" applyFont="1" applyBorder="1" applyAlignment="1" applyProtection="1">
      <alignment horizontal="right"/>
      <protection hidden="1"/>
    </xf>
    <xf numFmtId="0" fontId="6" fillId="0" borderId="45" xfId="0" applyFont="1" applyBorder="1" applyAlignment="1" applyProtection="1">
      <protection hidden="1"/>
    </xf>
    <xf numFmtId="0" fontId="6" fillId="0" borderId="34" xfId="0" applyFont="1" applyBorder="1" applyAlignment="1" applyProtection="1">
      <protection hidden="1"/>
    </xf>
    <xf numFmtId="0" fontId="6" fillId="0" borderId="34" xfId="0" applyFont="1" applyBorder="1" applyAlignment="1" applyProtection="1">
      <alignment horizontal="right"/>
      <protection hidden="1"/>
    </xf>
    <xf numFmtId="49" fontId="9" fillId="5" borderId="7" xfId="0" applyNumberFormat="1" applyFont="1" applyFill="1" applyBorder="1" applyAlignment="1" applyProtection="1">
      <alignment vertical="center"/>
      <protection hidden="1"/>
    </xf>
    <xf numFmtId="49" fontId="2" fillId="5" borderId="9" xfId="0" applyNumberFormat="1" applyFont="1" applyFill="1" applyBorder="1" applyAlignment="1" applyProtection="1">
      <alignment horizontal="right" vertical="center"/>
      <protection hidden="1"/>
    </xf>
    <xf numFmtId="0" fontId="6" fillId="0" borderId="37" xfId="0" applyFont="1" applyBorder="1" applyAlignment="1" applyProtection="1">
      <alignment vertical="center"/>
      <protection hidden="1"/>
    </xf>
    <xf numFmtId="0" fontId="6" fillId="0" borderId="23" xfId="0" applyFont="1" applyBorder="1" applyAlignment="1" applyProtection="1">
      <alignment vertical="center"/>
      <protection hidden="1"/>
    </xf>
    <xf numFmtId="0" fontId="1" fillId="0" borderId="23" xfId="0" applyFont="1" applyBorder="1" applyAlignment="1" applyProtection="1">
      <alignment vertical="center"/>
      <protection hidden="1"/>
    </xf>
    <xf numFmtId="0" fontId="6" fillId="0" borderId="23" xfId="0" applyFont="1" applyBorder="1" applyAlignment="1" applyProtection="1">
      <alignment horizontal="right" vertical="center"/>
      <protection hidden="1"/>
    </xf>
    <xf numFmtId="0" fontId="6" fillId="0" borderId="38" xfId="0" applyFont="1" applyBorder="1" applyAlignment="1" applyProtection="1">
      <alignment horizontal="right" vertical="center"/>
      <protection hidden="1"/>
    </xf>
    <xf numFmtId="0" fontId="6" fillId="0" borderId="38" xfId="0" applyFont="1" applyBorder="1" applyAlignment="1" applyProtection="1">
      <alignment vertical="center"/>
      <protection hidden="1"/>
    </xf>
    <xf numFmtId="0" fontId="6" fillId="0" borderId="37" xfId="0" applyNumberFormat="1" applyFont="1" applyBorder="1" applyAlignment="1" applyProtection="1">
      <alignment vertical="center"/>
      <protection hidden="1"/>
    </xf>
    <xf numFmtId="0" fontId="6" fillId="0" borderId="23" xfId="0" applyNumberFormat="1" applyFont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vertical="center"/>
      <protection hidden="1"/>
    </xf>
    <xf numFmtId="0" fontId="6" fillId="0" borderId="23" xfId="0" applyFont="1" applyBorder="1" applyAlignment="1" applyProtection="1">
      <alignment horizontal="center" vertical="center" textRotation="90"/>
      <protection hidden="1"/>
    </xf>
    <xf numFmtId="0" fontId="6" fillId="0" borderId="23" xfId="0" applyNumberFormat="1" applyFont="1" applyBorder="1" applyAlignment="1" applyProtection="1">
      <alignment horizontal="right" vertical="center"/>
      <protection hidden="1"/>
    </xf>
    <xf numFmtId="0" fontId="1" fillId="0" borderId="23" xfId="0" quotePrefix="1" applyFont="1" applyBorder="1" applyAlignment="1" applyProtection="1">
      <alignment vertical="center"/>
      <protection hidden="1"/>
    </xf>
    <xf numFmtId="0" fontId="1" fillId="0" borderId="38" xfId="0" applyFont="1" applyBorder="1" applyAlignment="1" applyProtection="1">
      <alignment vertical="center"/>
      <protection hidden="1"/>
    </xf>
    <xf numFmtId="0" fontId="6" fillId="0" borderId="37" xfId="0" applyNumberFormat="1" applyFont="1" applyBorder="1" applyAlignment="1" applyProtection="1">
      <alignment horizontal="left" vertical="center"/>
      <protection hidden="1"/>
    </xf>
    <xf numFmtId="0" fontId="6" fillId="0" borderId="14" xfId="0" applyFont="1" applyFill="1" applyBorder="1" applyAlignment="1" applyProtection="1">
      <alignment vertical="center"/>
    </xf>
    <xf numFmtId="0" fontId="0" fillId="0" borderId="0" xfId="0" applyAlignment="1">
      <alignment horizontal="left"/>
    </xf>
    <xf numFmtId="0" fontId="2" fillId="0" borderId="0" xfId="0" applyFont="1" applyFill="1" applyAlignment="1" applyProtection="1">
      <alignment horizontal="center"/>
      <protection locked="0" hidden="1"/>
    </xf>
    <xf numFmtId="0" fontId="2" fillId="5" borderId="0" xfId="0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 vertical="center"/>
      <protection hidden="1"/>
    </xf>
    <xf numFmtId="0" fontId="17" fillId="0" borderId="20" xfId="0" applyFont="1" applyBorder="1" applyAlignment="1" applyProtection="1">
      <alignment horizontal="left" vertical="center"/>
      <protection hidden="1"/>
    </xf>
    <xf numFmtId="0" fontId="17" fillId="0" borderId="0" xfId="0" applyFont="1" applyBorder="1" applyAlignment="1">
      <alignment vertical="top"/>
    </xf>
    <xf numFmtId="0" fontId="23" fillId="0" borderId="13" xfId="2" applyFont="1" applyBorder="1" applyAlignment="1">
      <alignment vertical="center"/>
    </xf>
    <xf numFmtId="0" fontId="2" fillId="0" borderId="13" xfId="2" applyFont="1" applyBorder="1"/>
    <xf numFmtId="0" fontId="2" fillId="0" borderId="20" xfId="2" applyFont="1" applyBorder="1"/>
    <xf numFmtId="0" fontId="2" fillId="0" borderId="24" xfId="2" applyFont="1" applyBorder="1"/>
    <xf numFmtId="0" fontId="14" fillId="0" borderId="3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4" fillId="0" borderId="3" xfId="0" applyFont="1" applyBorder="1" applyAlignment="1" applyProtection="1">
      <alignment horizontal="left"/>
      <protection hidden="1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29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49" fontId="9" fillId="2" borderId="18" xfId="0" applyNumberFormat="1" applyFont="1" applyFill="1" applyBorder="1" applyAlignment="1" applyProtection="1">
      <alignment horizontal="center" vertical="center"/>
      <protection locked="0"/>
    </xf>
    <xf numFmtId="49" fontId="9" fillId="2" borderId="13" xfId="0" applyNumberFormat="1" applyFont="1" applyFill="1" applyBorder="1" applyAlignment="1" applyProtection="1">
      <alignment horizontal="center" vertical="center"/>
      <protection locked="0"/>
    </xf>
    <xf numFmtId="49" fontId="9" fillId="2" borderId="21" xfId="0" applyNumberFormat="1" applyFont="1" applyFill="1" applyBorder="1" applyAlignment="1" applyProtection="1">
      <alignment horizontal="center" vertical="center"/>
      <protection locked="0"/>
    </xf>
    <xf numFmtId="49" fontId="9" fillId="2" borderId="48" xfId="0" applyNumberFormat="1" applyFont="1" applyFill="1" applyBorder="1" applyAlignment="1" applyProtection="1">
      <alignment horizontal="center" vertical="center"/>
      <protection locked="0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49" fontId="9" fillId="2" borderId="11" xfId="0" applyNumberFormat="1" applyFont="1" applyFill="1" applyBorder="1" applyAlignment="1" applyProtection="1">
      <alignment horizontal="center" vertical="center"/>
      <protection locked="0"/>
    </xf>
    <xf numFmtId="49" fontId="9" fillId="2" borderId="32" xfId="0" applyNumberFormat="1" applyFont="1" applyFill="1" applyBorder="1" applyAlignment="1" applyProtection="1">
      <alignment horizontal="center" vertical="center"/>
      <protection locked="0"/>
    </xf>
    <xf numFmtId="49" fontId="9" fillId="2" borderId="24" xfId="0" applyNumberFormat="1" applyFont="1" applyFill="1" applyBorder="1" applyAlignment="1" applyProtection="1">
      <alignment horizontal="center" vertical="center"/>
      <protection locked="0"/>
    </xf>
    <xf numFmtId="49" fontId="2" fillId="2" borderId="17" xfId="0" applyNumberFormat="1" applyFont="1" applyFill="1" applyBorder="1" applyAlignment="1" applyProtection="1">
      <alignment horizontal="left" vertical="center"/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horizontal="center"/>
      <protection locked="0"/>
    </xf>
    <xf numFmtId="49" fontId="2" fillId="2" borderId="16" xfId="0" applyNumberFormat="1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center"/>
      <protection locked="0"/>
    </xf>
    <xf numFmtId="0" fontId="2" fillId="4" borderId="23" xfId="0" applyFont="1" applyFill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2" borderId="37" xfId="0" applyFont="1" applyFill="1" applyBorder="1" applyAlignment="1" applyProtection="1">
      <alignment horizontal="center"/>
      <protection locked="0"/>
    </xf>
    <xf numFmtId="0" fontId="2" fillId="2" borderId="36" xfId="0" applyFont="1" applyFill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29" xfId="0" applyFont="1" applyFill="1" applyBorder="1" applyAlignment="1" applyProtection="1">
      <alignment horizontal="center"/>
      <protection locked="0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2" fillId="2" borderId="15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164" fontId="2" fillId="2" borderId="12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164" fontId="2" fillId="0" borderId="33" xfId="0" applyNumberFormat="1" applyFont="1" applyBorder="1" applyAlignment="1" applyProtection="1">
      <alignment horizontal="center"/>
      <protection locked="0"/>
    </xf>
    <xf numFmtId="164" fontId="2" fillId="0" borderId="34" xfId="0" applyNumberFormat="1" applyFont="1" applyBorder="1" applyAlignment="1" applyProtection="1">
      <alignment horizontal="center"/>
      <protection locked="0"/>
    </xf>
    <xf numFmtId="164" fontId="2" fillId="0" borderId="35" xfId="0" applyNumberFormat="1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left"/>
      <protection locked="0"/>
    </xf>
    <xf numFmtId="0" fontId="2" fillId="0" borderId="34" xfId="0" applyFont="1" applyBorder="1" applyAlignment="1" applyProtection="1">
      <alignment horizontal="left"/>
      <protection locked="0"/>
    </xf>
    <xf numFmtId="0" fontId="2" fillId="0" borderId="35" xfId="0" applyFont="1" applyBorder="1" applyAlignment="1" applyProtection="1">
      <alignment horizontal="left"/>
      <protection locked="0"/>
    </xf>
    <xf numFmtId="164" fontId="2" fillId="4" borderId="37" xfId="0" applyNumberFormat="1" applyFont="1" applyFill="1" applyBorder="1" applyAlignment="1" applyProtection="1">
      <alignment horizontal="center"/>
      <protection locked="0"/>
    </xf>
    <xf numFmtId="164" fontId="2" fillId="4" borderId="23" xfId="0" applyNumberFormat="1" applyFont="1" applyFill="1" applyBorder="1" applyAlignment="1" applyProtection="1">
      <alignment horizontal="center"/>
      <protection locked="0"/>
    </xf>
    <xf numFmtId="164" fontId="2" fillId="4" borderId="36" xfId="0" applyNumberFormat="1" applyFont="1" applyFill="1" applyBorder="1" applyAlignment="1" applyProtection="1">
      <alignment horizontal="center"/>
      <protection locked="0"/>
    </xf>
    <xf numFmtId="0" fontId="2" fillId="2" borderId="33" xfId="0" applyFont="1" applyFill="1" applyBorder="1" applyAlignment="1" applyProtection="1">
      <alignment horizontal="center"/>
      <protection locked="0"/>
    </xf>
    <xf numFmtId="0" fontId="2" fillId="2" borderId="34" xfId="0" applyFont="1" applyFill="1" applyBorder="1" applyAlignment="1" applyProtection="1">
      <alignment horizontal="center"/>
      <protection locked="0"/>
    </xf>
    <xf numFmtId="0" fontId="2" fillId="2" borderId="35" xfId="0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4" fillId="0" borderId="46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1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25" fillId="0" borderId="42" xfId="0" applyFont="1" applyFill="1" applyBorder="1" applyAlignment="1" applyProtection="1">
      <alignment horizontal="center" vertical="center"/>
      <protection hidden="1"/>
    </xf>
    <xf numFmtId="0" fontId="25" fillId="0" borderId="7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3" fillId="2" borderId="0" xfId="0" quotePrefix="1" applyFont="1" applyFill="1" applyBorder="1" applyAlignment="1" applyProtection="1">
      <alignment horizontal="center" vertical="center"/>
      <protection locked="0"/>
    </xf>
    <xf numFmtId="0" fontId="3" fillId="2" borderId="4" xfId="0" quotePrefix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 vertical="center"/>
      <protection hidden="1"/>
    </xf>
    <xf numFmtId="0" fontId="26" fillId="2" borderId="24" xfId="0" applyFont="1" applyFill="1" applyBorder="1" applyAlignment="1" applyProtection="1">
      <alignment horizontal="center" vertical="center"/>
      <protection locked="0"/>
    </xf>
    <xf numFmtId="0" fontId="26" fillId="2" borderId="10" xfId="0" applyFont="1" applyFill="1" applyBorder="1" applyAlignment="1" applyProtection="1">
      <alignment horizontal="center" vertical="center"/>
      <protection locked="0"/>
    </xf>
    <xf numFmtId="0" fontId="26" fillId="2" borderId="11" xfId="0" applyFont="1" applyFill="1" applyBorder="1" applyAlignment="1" applyProtection="1">
      <alignment horizontal="center" vertical="center"/>
      <protection locked="0"/>
    </xf>
    <xf numFmtId="0" fontId="25" fillId="0" borderId="42" xfId="0" applyFont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49" fontId="2" fillId="2" borderId="5" xfId="0" applyNumberFormat="1" applyFont="1" applyFill="1" applyBorder="1" applyAlignment="1" applyProtection="1">
      <alignment horizontal="center"/>
      <protection locked="0"/>
    </xf>
    <xf numFmtId="49" fontId="2" fillId="2" borderId="6" xfId="0" applyNumberFormat="1" applyFont="1" applyFill="1" applyBorder="1" applyAlignment="1" applyProtection="1">
      <alignment horizontal="center"/>
      <protection locked="0"/>
    </xf>
    <xf numFmtId="0" fontId="15" fillId="2" borderId="17" xfId="0" applyFont="1" applyFill="1" applyBorder="1" applyAlignment="1" applyProtection="1">
      <alignment horizontal="left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15" fillId="2" borderId="33" xfId="0" applyFont="1" applyFill="1" applyBorder="1" applyAlignment="1" applyProtection="1">
      <alignment horizontal="center" vertical="center"/>
      <protection locked="0"/>
    </xf>
    <xf numFmtId="0" fontId="15" fillId="2" borderId="34" xfId="0" applyFont="1" applyFill="1" applyBorder="1" applyAlignment="1" applyProtection="1">
      <alignment horizontal="center" vertical="center"/>
      <protection locked="0"/>
    </xf>
    <xf numFmtId="0" fontId="15" fillId="2" borderId="39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0" fillId="0" borderId="42" xfId="0" applyFont="1" applyBorder="1" applyAlignment="1" applyProtection="1">
      <alignment horizontal="center"/>
      <protection hidden="1"/>
    </xf>
    <xf numFmtId="0" fontId="20" fillId="0" borderId="7" xfId="0" applyFont="1" applyBorder="1" applyAlignment="1" applyProtection="1">
      <alignment horizontal="center"/>
      <protection hidden="1"/>
    </xf>
    <xf numFmtId="0" fontId="20" fillId="0" borderId="9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19" xfId="0" applyFont="1" applyBorder="1" applyAlignment="1" applyProtection="1">
      <alignment horizontal="center"/>
      <protection hidden="1"/>
    </xf>
    <xf numFmtId="0" fontId="20" fillId="0" borderId="14" xfId="0" applyFont="1" applyBorder="1" applyAlignment="1" applyProtection="1">
      <alignment horizontal="left" vertical="center" wrapText="1"/>
      <protection hidden="1"/>
    </xf>
    <xf numFmtId="0" fontId="20" fillId="0" borderId="15" xfId="0" applyFont="1" applyBorder="1" applyAlignment="1" applyProtection="1">
      <alignment horizontal="left" vertical="center" wrapText="1"/>
      <protection hidden="1"/>
    </xf>
    <xf numFmtId="0" fontId="20" fillId="0" borderId="16" xfId="0" applyFont="1" applyBorder="1" applyAlignment="1" applyProtection="1">
      <alignment horizontal="left" vertical="center" wrapText="1"/>
      <protection hidden="1"/>
    </xf>
    <xf numFmtId="164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Border="1" applyAlignment="1" applyProtection="1">
      <alignment horizontal="center"/>
      <protection locked="0"/>
    </xf>
    <xf numFmtId="164" fontId="2" fillId="0" borderId="16" xfId="0" applyNumberFormat="1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2" fillId="2" borderId="32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left"/>
      <protection locked="0"/>
    </xf>
    <xf numFmtId="0" fontId="5" fillId="0" borderId="34" xfId="0" applyFont="1" applyBorder="1" applyAlignment="1" applyProtection="1">
      <alignment horizontal="left"/>
      <protection locked="0"/>
    </xf>
    <xf numFmtId="0" fontId="5" fillId="0" borderId="35" xfId="0" applyFont="1" applyBorder="1" applyAlignment="1" applyProtection="1">
      <alignment horizontal="left"/>
      <protection locked="0"/>
    </xf>
    <xf numFmtId="49" fontId="2" fillId="2" borderId="33" xfId="0" applyNumberFormat="1" applyFont="1" applyFill="1" applyBorder="1" applyAlignment="1" applyProtection="1">
      <alignment horizontal="center"/>
      <protection locked="0"/>
    </xf>
    <xf numFmtId="49" fontId="2" fillId="2" borderId="34" xfId="0" applyNumberFormat="1" applyFont="1" applyFill="1" applyBorder="1" applyAlignment="1" applyProtection="1">
      <alignment horizontal="center"/>
      <protection locked="0"/>
    </xf>
    <xf numFmtId="49" fontId="2" fillId="2" borderId="35" xfId="0" applyNumberFormat="1" applyFont="1" applyFill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49" fontId="9" fillId="2" borderId="42" xfId="0" applyNumberFormat="1" applyFont="1" applyFill="1" applyBorder="1" applyAlignment="1" applyProtection="1">
      <alignment horizontal="center" vertical="center"/>
      <protection locked="0" hidden="1"/>
    </xf>
    <xf numFmtId="49" fontId="9" fillId="2" borderId="7" xfId="0" applyNumberFormat="1" applyFont="1" applyFill="1" applyBorder="1" applyAlignment="1" applyProtection="1">
      <alignment horizontal="center" vertical="center"/>
      <protection locked="0" hidden="1"/>
    </xf>
    <xf numFmtId="49" fontId="9" fillId="2" borderId="9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left"/>
      <protection hidden="1"/>
    </xf>
    <xf numFmtId="164" fontId="2" fillId="0" borderId="13" xfId="0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left"/>
      <protection hidden="1"/>
    </xf>
    <xf numFmtId="0" fontId="0" fillId="0" borderId="31" xfId="0" applyBorder="1" applyAlignment="1" applyProtection="1">
      <alignment horizontal="left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textRotation="90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>
      <alignment horizontal="center" vertical="center" textRotation="90"/>
    </xf>
    <xf numFmtId="0" fontId="17" fillId="0" borderId="2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23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2" fillId="0" borderId="59" xfId="0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left"/>
    </xf>
    <xf numFmtId="0" fontId="17" fillId="0" borderId="3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1" fillId="0" borderId="0" xfId="2" applyBorder="1" applyAlignment="1" applyProtection="1">
      <alignment horizontal="center"/>
      <protection hidden="1"/>
    </xf>
    <xf numFmtId="0" fontId="23" fillId="0" borderId="18" xfId="2" applyFont="1" applyBorder="1" applyAlignment="1">
      <alignment horizontal="center" vertical="center"/>
    </xf>
    <xf numFmtId="0" fontId="23" fillId="0" borderId="13" xfId="2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17" fillId="0" borderId="20" xfId="2" applyFont="1" applyBorder="1" applyAlignment="1">
      <alignment horizontal="center"/>
    </xf>
    <xf numFmtId="0" fontId="17" fillId="0" borderId="0" xfId="2" applyFont="1" applyBorder="1" applyAlignment="1">
      <alignment horizontal="center"/>
    </xf>
    <xf numFmtId="0" fontId="17" fillId="0" borderId="4" xfId="2" applyFont="1" applyBorder="1" applyAlignment="1">
      <alignment horizontal="center"/>
    </xf>
    <xf numFmtId="0" fontId="23" fillId="0" borderId="32" xfId="2" applyFont="1" applyBorder="1" applyAlignment="1" applyProtection="1">
      <alignment horizontal="center" vertical="center"/>
      <protection hidden="1"/>
    </xf>
    <xf numFmtId="0" fontId="23" fillId="0" borderId="13" xfId="2" applyFont="1" applyBorder="1" applyAlignment="1" applyProtection="1">
      <alignment horizontal="center" vertical="center"/>
      <protection hidden="1"/>
    </xf>
    <xf numFmtId="0" fontId="23" fillId="0" borderId="31" xfId="2" applyFont="1" applyBorder="1" applyAlignment="1" applyProtection="1">
      <alignment horizontal="center" vertical="center"/>
      <protection hidden="1"/>
    </xf>
    <xf numFmtId="0" fontId="23" fillId="0" borderId="20" xfId="2" applyFont="1" applyBorder="1" applyAlignment="1" applyProtection="1">
      <alignment horizontal="center" vertical="center"/>
      <protection hidden="1"/>
    </xf>
    <xf numFmtId="0" fontId="23" fillId="0" borderId="0" xfId="2" applyFont="1" applyBorder="1" applyAlignment="1" applyProtection="1">
      <alignment horizontal="center" vertical="center"/>
      <protection hidden="1"/>
    </xf>
    <xf numFmtId="0" fontId="23" fillId="0" borderId="4" xfId="2" applyFont="1" applyBorder="1" applyAlignment="1" applyProtection="1">
      <alignment horizontal="center" vertical="center"/>
      <protection hidden="1"/>
    </xf>
    <xf numFmtId="0" fontId="2" fillId="0" borderId="27" xfId="2" applyFont="1" applyBorder="1" applyAlignment="1">
      <alignment horizontal="center"/>
    </xf>
    <xf numFmtId="0" fontId="23" fillId="0" borderId="2" xfId="2" applyFont="1" applyBorder="1" applyAlignment="1" applyProtection="1">
      <alignment horizontal="center" vertical="center"/>
      <protection hidden="1"/>
    </xf>
    <xf numFmtId="0" fontId="23" fillId="0" borderId="3" xfId="2" applyFont="1" applyBorder="1" applyAlignment="1" applyProtection="1">
      <alignment horizontal="center" vertical="center"/>
      <protection hidden="1"/>
    </xf>
    <xf numFmtId="0" fontId="23" fillId="0" borderId="1" xfId="2" applyFont="1" applyBorder="1" applyAlignment="1" applyProtection="1">
      <alignment horizontal="center" vertical="center"/>
      <protection hidden="1"/>
    </xf>
    <xf numFmtId="0" fontId="23" fillId="0" borderId="32" xfId="2" applyFont="1" applyBorder="1" applyAlignment="1">
      <alignment horizontal="center" vertical="center"/>
    </xf>
    <xf numFmtId="0" fontId="23" fillId="0" borderId="31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17" fillId="0" borderId="13" xfId="2" applyFont="1" applyBorder="1" applyAlignment="1" applyProtection="1">
      <alignment horizontal="center" vertical="center"/>
      <protection hidden="1"/>
    </xf>
    <xf numFmtId="0" fontId="17" fillId="0" borderId="31" xfId="2" applyFont="1" applyBorder="1" applyAlignment="1" applyProtection="1">
      <alignment horizontal="center" vertical="center"/>
      <protection hidden="1"/>
    </xf>
    <xf numFmtId="0" fontId="17" fillId="0" borderId="0" xfId="2" applyFont="1" applyBorder="1" applyAlignment="1" applyProtection="1">
      <alignment horizontal="center" vertical="center"/>
      <protection hidden="1"/>
    </xf>
    <xf numFmtId="0" fontId="17" fillId="0" borderId="4" xfId="2" applyFont="1" applyBorder="1" applyAlignment="1" applyProtection="1">
      <alignment horizontal="center" vertical="center"/>
      <protection hidden="1"/>
    </xf>
    <xf numFmtId="0" fontId="6" fillId="0" borderId="62" xfId="0" applyFont="1" applyBorder="1" applyAlignment="1" applyProtection="1">
      <alignment horizontal="center" vertical="center" textRotation="90"/>
      <protection hidden="1"/>
    </xf>
    <xf numFmtId="0" fontId="6" fillId="0" borderId="8" xfId="0" applyFont="1" applyBorder="1" applyAlignment="1" applyProtection="1">
      <alignment horizontal="center" vertical="center" textRotation="90"/>
      <protection hidden="1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left" vertical="top" wrapText="1"/>
      <protection locked="0"/>
    </xf>
    <xf numFmtId="0" fontId="6" fillId="3" borderId="27" xfId="0" applyFont="1" applyFill="1" applyBorder="1" applyAlignment="1" applyProtection="1">
      <alignment horizontal="left" vertical="top" wrapText="1"/>
      <protection locked="0"/>
    </xf>
    <xf numFmtId="0" fontId="6" fillId="5" borderId="43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44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center" vertical="center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/>
      <protection hidden="1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6" fillId="0" borderId="7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left" vertical="center"/>
    </xf>
    <xf numFmtId="0" fontId="6" fillId="0" borderId="30" xfId="0" applyFont="1" applyFill="1" applyBorder="1" applyAlignment="1" applyProtection="1">
      <alignment horizontal="left" vertical="center"/>
    </xf>
    <xf numFmtId="0" fontId="6" fillId="0" borderId="69" xfId="0" applyFont="1" applyFill="1" applyBorder="1" applyAlignment="1" applyProtection="1">
      <alignment horizontal="left" vertical="center"/>
    </xf>
    <xf numFmtId="0" fontId="6" fillId="0" borderId="70" xfId="0" applyNumberFormat="1" applyFont="1" applyBorder="1" applyAlignment="1" applyProtection="1">
      <alignment horizontal="left" vertical="center" wrapText="1"/>
      <protection hidden="1"/>
    </xf>
    <xf numFmtId="0" fontId="6" fillId="0" borderId="17" xfId="0" applyNumberFormat="1" applyFont="1" applyBorder="1" applyAlignment="1" applyProtection="1">
      <alignment horizontal="left" vertical="center" wrapText="1"/>
      <protection hidden="1"/>
    </xf>
    <xf numFmtId="0" fontId="6" fillId="0" borderId="15" xfId="0" applyNumberFormat="1" applyFont="1" applyBorder="1" applyAlignment="1" applyProtection="1">
      <alignment horizontal="left" vertical="center" wrapText="1"/>
      <protection hidden="1"/>
    </xf>
    <xf numFmtId="0" fontId="6" fillId="0" borderId="30" xfId="0" applyNumberFormat="1" applyFont="1" applyBorder="1" applyAlignment="1" applyProtection="1">
      <alignment horizontal="left" vertical="center" wrapText="1"/>
      <protection hidden="1"/>
    </xf>
    <xf numFmtId="49" fontId="14" fillId="2" borderId="50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 vertical="center"/>
      <protection hidden="1"/>
    </xf>
    <xf numFmtId="49" fontId="14" fillId="2" borderId="56" xfId="0" applyNumberFormat="1" applyFont="1" applyFill="1" applyBorder="1" applyAlignment="1" applyProtection="1">
      <alignment horizontal="center" vertical="center"/>
      <protection locked="0"/>
    </xf>
    <xf numFmtId="49" fontId="14" fillId="2" borderId="57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hidden="1"/>
    </xf>
    <xf numFmtId="49" fontId="14" fillId="2" borderId="51" xfId="0" applyNumberFormat="1" applyFont="1" applyFill="1" applyBorder="1" applyAlignment="1" applyProtection="1">
      <alignment horizontal="center" vertical="center"/>
      <protection locked="0"/>
    </xf>
    <xf numFmtId="49" fontId="14" fillId="2" borderId="54" xfId="0" applyNumberFormat="1" applyFont="1" applyFill="1" applyBorder="1" applyAlignment="1" applyProtection="1">
      <alignment horizontal="center" vertical="center"/>
      <protection locked="0"/>
    </xf>
    <xf numFmtId="49" fontId="14" fillId="2" borderId="52" xfId="0" applyNumberFormat="1" applyFont="1" applyFill="1" applyBorder="1" applyAlignment="1" applyProtection="1">
      <alignment horizontal="center" vertical="center"/>
      <protection locked="0"/>
    </xf>
    <xf numFmtId="49" fontId="14" fillId="2" borderId="53" xfId="0" applyNumberFormat="1" applyFont="1" applyFill="1" applyBorder="1" applyAlignment="1" applyProtection="1">
      <alignment horizontal="center" vertical="center"/>
      <protection locked="0"/>
    </xf>
    <xf numFmtId="49" fontId="14" fillId="2" borderId="49" xfId="0" applyNumberFormat="1" applyFont="1" applyFill="1" applyBorder="1" applyAlignment="1" applyProtection="1">
      <alignment horizontal="center" vertical="center"/>
      <protection locked="0"/>
    </xf>
    <xf numFmtId="49" fontId="1" fillId="2" borderId="55" xfId="0" applyNumberFormat="1" applyFont="1" applyFill="1" applyBorder="1" applyAlignment="1" applyProtection="1">
      <alignment horizontal="center" vertical="center"/>
      <protection locked="0"/>
    </xf>
    <xf numFmtId="0" fontId="25" fillId="0" borderId="46" xfId="0" applyFont="1" applyFill="1" applyBorder="1" applyAlignment="1" applyProtection="1">
      <alignment horizontal="center" vertical="center"/>
      <protection hidden="1"/>
    </xf>
    <xf numFmtId="0" fontId="25" fillId="0" borderId="3" xfId="0" applyFont="1" applyFill="1" applyBorder="1" applyAlignment="1" applyProtection="1">
      <alignment horizontal="center" vertical="center"/>
      <protection hidden="1"/>
    </xf>
    <xf numFmtId="0" fontId="25" fillId="0" borderId="47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6" fillId="2" borderId="42" xfId="0" applyFont="1" applyFill="1" applyBorder="1" applyAlignment="1" applyProtection="1">
      <alignment horizontal="center"/>
      <protection locked="0"/>
    </xf>
    <xf numFmtId="0" fontId="26" fillId="2" borderId="7" xfId="0" applyFont="1" applyFill="1" applyBorder="1" applyAlignment="1" applyProtection="1">
      <alignment horizontal="center"/>
      <protection locked="0"/>
    </xf>
    <xf numFmtId="0" fontId="26" fillId="2" borderId="9" xfId="0" applyFont="1" applyFill="1" applyBorder="1" applyAlignment="1" applyProtection="1">
      <alignment horizontal="center"/>
      <protection locked="0"/>
    </xf>
    <xf numFmtId="0" fontId="26" fillId="5" borderId="24" xfId="0" applyFont="1" applyFill="1" applyBorder="1" applyAlignment="1" applyProtection="1">
      <alignment horizontal="center" vertical="center"/>
    </xf>
    <xf numFmtId="0" fontId="26" fillId="5" borderId="10" xfId="0" applyFont="1" applyFill="1" applyBorder="1" applyAlignment="1" applyProtection="1">
      <alignment horizontal="center" vertical="center"/>
    </xf>
    <xf numFmtId="0" fontId="26" fillId="5" borderId="11" xfId="0" applyFont="1" applyFill="1" applyBorder="1" applyAlignment="1" applyProtection="1">
      <alignment horizontal="center" vertical="center"/>
    </xf>
    <xf numFmtId="49" fontId="1" fillId="2" borderId="56" xfId="0" applyNumberFormat="1" applyFont="1" applyFill="1" applyBorder="1" applyAlignment="1" applyProtection="1">
      <alignment horizontal="center" vertical="center"/>
      <protection locked="0"/>
    </xf>
    <xf numFmtId="49" fontId="14" fillId="2" borderId="67" xfId="0" applyNumberFormat="1" applyFont="1" applyFill="1" applyBorder="1" applyAlignment="1" applyProtection="1">
      <alignment horizontal="center" vertical="center"/>
      <protection locked="0"/>
    </xf>
    <xf numFmtId="49" fontId="14" fillId="2" borderId="6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49" fontId="14" fillId="2" borderId="55" xfId="0" applyNumberFormat="1" applyFont="1" applyFill="1" applyBorder="1" applyAlignment="1" applyProtection="1">
      <alignment horizontal="center" vertical="center"/>
      <protection locked="0"/>
    </xf>
    <xf numFmtId="0" fontId="26" fillId="5" borderId="24" xfId="0" quotePrefix="1" applyFont="1" applyFill="1" applyBorder="1" applyAlignment="1" applyProtection="1">
      <alignment horizontal="center" vertical="center"/>
    </xf>
    <xf numFmtId="0" fontId="26" fillId="5" borderId="10" xfId="0" quotePrefix="1" applyFont="1" applyFill="1" applyBorder="1" applyAlignment="1" applyProtection="1">
      <alignment horizontal="center" vertical="center"/>
    </xf>
    <xf numFmtId="0" fontId="26" fillId="5" borderId="25" xfId="0" quotePrefix="1" applyFont="1" applyFill="1" applyBorder="1" applyAlignment="1" applyProtection="1">
      <alignment horizontal="center" vertical="center"/>
    </xf>
    <xf numFmtId="49" fontId="14" fillId="2" borderId="66" xfId="0" applyNumberFormat="1" applyFont="1" applyFill="1" applyBorder="1" applyAlignment="1" applyProtection="1">
      <alignment horizontal="center" vertical="center"/>
      <protection locked="0"/>
    </xf>
    <xf numFmtId="0" fontId="6" fillId="3" borderId="70" xfId="0" applyFont="1" applyFill="1" applyBorder="1" applyAlignment="1" applyProtection="1">
      <alignment horizontal="left" vertical="center"/>
      <protection hidden="1"/>
    </xf>
    <xf numFmtId="0" fontId="6" fillId="3" borderId="17" xfId="0" applyFont="1" applyFill="1" applyBorder="1" applyAlignment="1" applyProtection="1">
      <alignment horizontal="left" vertical="center"/>
      <protection hidden="1"/>
    </xf>
    <xf numFmtId="0" fontId="6" fillId="3" borderId="15" xfId="0" applyFont="1" applyFill="1" applyBorder="1" applyAlignment="1" applyProtection="1">
      <alignment horizontal="left" vertical="center"/>
      <protection hidden="1"/>
    </xf>
    <xf numFmtId="0" fontId="6" fillId="3" borderId="30" xfId="0" applyFont="1" applyFill="1" applyBorder="1" applyAlignment="1" applyProtection="1">
      <alignment horizontal="left" vertical="center"/>
      <protection hidden="1"/>
    </xf>
    <xf numFmtId="0" fontId="6" fillId="5" borderId="69" xfId="0" applyFont="1" applyFill="1" applyBorder="1" applyAlignment="1" applyProtection="1">
      <alignment horizontal="center" vertical="center"/>
    </xf>
    <xf numFmtId="0" fontId="2" fillId="2" borderId="69" xfId="0" applyFont="1" applyFill="1" applyBorder="1" applyAlignment="1" applyProtection="1">
      <alignment horizontal="center" vertical="center"/>
      <protection locked="0"/>
    </xf>
    <xf numFmtId="0" fontId="6" fillId="5" borderId="29" xfId="0" applyFont="1" applyFill="1" applyBorder="1" applyAlignment="1" applyProtection="1">
      <alignment horizontal="center" vertical="center"/>
    </xf>
    <xf numFmtId="0" fontId="27" fillId="0" borderId="33" xfId="0" applyFont="1" applyFill="1" applyBorder="1" applyAlignment="1" applyProtection="1">
      <alignment horizontal="left" vertical="center"/>
    </xf>
    <xf numFmtId="0" fontId="27" fillId="0" borderId="34" xfId="0" applyFont="1" applyFill="1" applyBorder="1" applyAlignment="1" applyProtection="1">
      <alignment horizontal="left" vertical="center"/>
    </xf>
    <xf numFmtId="0" fontId="27" fillId="0" borderId="39" xfId="0" applyFont="1" applyFill="1" applyBorder="1" applyAlignment="1" applyProtection="1">
      <alignment horizontal="left" vertical="center"/>
    </xf>
    <xf numFmtId="0" fontId="6" fillId="3" borderId="28" xfId="0" applyFont="1" applyFill="1" applyBorder="1" applyAlignment="1" applyProtection="1">
      <alignment horizontal="left" vertical="top" wrapText="1"/>
      <protection locked="0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10" Type="http://schemas.openxmlformats.org/officeDocument/2006/relationships/image" Target="../media/image12.emf"/><Relationship Id="rId4" Type="http://schemas.openxmlformats.org/officeDocument/2006/relationships/image" Target="../media/image6.emf"/><Relationship Id="rId9" Type="http://schemas.openxmlformats.org/officeDocument/2006/relationships/image" Target="../media/image1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6" Type="http://schemas.openxmlformats.org/officeDocument/2006/relationships/image" Target="../media/image17.emf"/><Relationship Id="rId5" Type="http://schemas.openxmlformats.org/officeDocument/2006/relationships/image" Target="../media/image16.emf"/><Relationship Id="rId4" Type="http://schemas.openxmlformats.org/officeDocument/2006/relationships/image" Target="../media/image15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emf"/><Relationship Id="rId3" Type="http://schemas.openxmlformats.org/officeDocument/2006/relationships/image" Target="../media/image20.emf"/><Relationship Id="rId7" Type="http://schemas.openxmlformats.org/officeDocument/2006/relationships/image" Target="../media/image22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6" Type="http://schemas.openxmlformats.org/officeDocument/2006/relationships/image" Target="../media/image14.emf"/><Relationship Id="rId5" Type="http://schemas.openxmlformats.org/officeDocument/2006/relationships/image" Target="../media/image7.emf"/><Relationship Id="rId4" Type="http://schemas.openxmlformats.org/officeDocument/2006/relationships/image" Target="../media/image21.emf"/><Relationship Id="rId9" Type="http://schemas.openxmlformats.org/officeDocument/2006/relationships/image" Target="../media/image2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76200</xdr:colOff>
          <xdr:row>2</xdr:row>
          <xdr:rowOff>114300</xdr:rowOff>
        </xdr:to>
        <xdr:sp macro="" textlink="">
          <xdr:nvSpPr>
            <xdr:cNvPr id="3074" name="Bild 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</xdr:col>
      <xdr:colOff>19750</xdr:colOff>
      <xdr:row>36</xdr:row>
      <xdr:rowOff>51322</xdr:rowOff>
    </xdr:from>
    <xdr:to>
      <xdr:col>12</xdr:col>
      <xdr:colOff>91134</xdr:colOff>
      <xdr:row>41</xdr:row>
      <xdr:rowOff>112135</xdr:rowOff>
    </xdr:to>
    <xdr:grpSp>
      <xdr:nvGrpSpPr>
        <xdr:cNvPr id="3090" name="Gruppieren 3089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GrpSpPr/>
      </xdr:nvGrpSpPr>
      <xdr:grpSpPr>
        <a:xfrm>
          <a:off x="337250" y="6839472"/>
          <a:ext cx="1087384" cy="1013313"/>
          <a:chOff x="344005" y="6666131"/>
          <a:chExt cx="1125214" cy="1013313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4005" y="6666131"/>
            <a:ext cx="1125214" cy="101331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5" name="Gerader Verbinder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 bwMode="auto">
          <a:xfrm flipV="1">
            <a:off x="891918" y="6930958"/>
            <a:ext cx="0" cy="429638"/>
          </a:xfrm>
          <a:prstGeom prst="line">
            <a:avLst/>
          </a:prstGeom>
          <a:solidFill>
            <a:srgbClr val="FFFFFF"/>
          </a:solidFill>
          <a:ln w="28575" cap="flat" cmpd="sng" algn="ctr">
            <a:solidFill>
              <a:srgbClr val="FF0000"/>
            </a:solidFill>
            <a:prstDash val="sysDash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102797</xdr:colOff>
      <xdr:row>36</xdr:row>
      <xdr:rowOff>57184</xdr:rowOff>
    </xdr:from>
    <xdr:to>
      <xdr:col>27</xdr:col>
      <xdr:colOff>65807</xdr:colOff>
      <xdr:row>41</xdr:row>
      <xdr:rowOff>117997</xdr:rowOff>
    </xdr:to>
    <xdr:grpSp>
      <xdr:nvGrpSpPr>
        <xdr:cNvPr id="3091" name="Gruppieren 3090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GrpSpPr/>
      </xdr:nvGrpSpPr>
      <xdr:grpSpPr>
        <a:xfrm>
          <a:off x="1842697" y="6845334"/>
          <a:ext cx="1080610" cy="1013313"/>
          <a:chOff x="1902414" y="6671993"/>
          <a:chExt cx="1122223" cy="1013313"/>
        </a:xfrm>
      </xdr:grpSpPr>
      <xdr:pic>
        <xdr:nvPicPr>
          <xdr:cNvPr id="4" name="Grafik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2414" y="6671993"/>
            <a:ext cx="1122223" cy="101331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21" name="Gerader Verbinder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CxnSpPr/>
        </xdr:nvCxnSpPr>
        <xdr:spPr bwMode="auto">
          <a:xfrm>
            <a:off x="2010383" y="7095314"/>
            <a:ext cx="887649" cy="0"/>
          </a:xfrm>
          <a:prstGeom prst="line">
            <a:avLst/>
          </a:prstGeom>
          <a:solidFill>
            <a:srgbClr val="FFFFFF"/>
          </a:solidFill>
          <a:ln w="28575" cap="flat" cmpd="sng" algn="ctr">
            <a:solidFill>
              <a:srgbClr val="FF0000"/>
            </a:solidFill>
            <a:prstDash val="sysDash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178514</xdr:colOff>
      <xdr:row>51</xdr:row>
      <xdr:rowOff>16938</xdr:rowOff>
    </xdr:from>
    <xdr:to>
      <xdr:col>38</xdr:col>
      <xdr:colOff>123826</xdr:colOff>
      <xdr:row>69</xdr:row>
      <xdr:rowOff>76200</xdr:rowOff>
    </xdr:to>
    <xdr:pic>
      <xdr:nvPicPr>
        <xdr:cNvPr id="5146" name="Picture 26">
          <a:extLst>
            <a:ext uri="{FF2B5EF4-FFF2-40B4-BE49-F238E27FC236}">
              <a16:creationId xmlns:a16="http://schemas.microsoft.com/office/drawing/2014/main" id="{00000000-0008-0000-0200-00001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5285"/>
        <a:stretch>
          <a:fillRect/>
        </a:stretch>
      </xdr:blipFill>
      <xdr:spPr bwMode="auto">
        <a:xfrm>
          <a:off x="5893514" y="8332263"/>
          <a:ext cx="1469312" cy="2973912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356196</xdr:colOff>
      <xdr:row>73</xdr:row>
      <xdr:rowOff>0</xdr:rowOff>
    </xdr:from>
    <xdr:to>
      <xdr:col>16</xdr:col>
      <xdr:colOff>25324</xdr:colOff>
      <xdr:row>73</xdr:row>
      <xdr:rowOff>9525</xdr:rowOff>
    </xdr:to>
    <xdr:sp macro="" textlink="">
      <xdr:nvSpPr>
        <xdr:cNvPr id="85" name="AutoShape 9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8004771" y="9839325"/>
          <a:ext cx="1726528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180198</xdr:colOff>
      <xdr:row>51</xdr:row>
      <xdr:rowOff>7412</xdr:rowOff>
    </xdr:from>
    <xdr:to>
      <xdr:col>28</xdr:col>
      <xdr:colOff>133349</xdr:colOff>
      <xdr:row>69</xdr:row>
      <xdr:rowOff>76200</xdr:rowOff>
    </xdr:to>
    <xdr:pic>
      <xdr:nvPicPr>
        <xdr:cNvPr id="82" name="Picture 26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53929" r="1273"/>
        <a:stretch/>
      </xdr:blipFill>
      <xdr:spPr bwMode="auto">
        <a:xfrm>
          <a:off x="3990198" y="8322737"/>
          <a:ext cx="1477151" cy="2983438"/>
        </a:xfrm>
        <a:prstGeom prst="rect">
          <a:avLst/>
        </a:prstGeom>
        <a:noFill/>
      </xdr:spPr>
    </xdr:pic>
    <xdr:clientData/>
  </xdr:twoCellAnchor>
  <xdr:twoCellAnchor>
    <xdr:from>
      <xdr:col>32</xdr:col>
      <xdr:colOff>161925</xdr:colOff>
      <xdr:row>60</xdr:row>
      <xdr:rowOff>66675</xdr:rowOff>
    </xdr:from>
    <xdr:to>
      <xdr:col>34</xdr:col>
      <xdr:colOff>73820</xdr:colOff>
      <xdr:row>61</xdr:row>
      <xdr:rowOff>111646</xdr:rowOff>
    </xdr:to>
    <xdr:grpSp>
      <xdr:nvGrpSpPr>
        <xdr:cNvPr id="16" name="Gruppieren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pSpPr/>
      </xdr:nvGrpSpPr>
      <xdr:grpSpPr>
        <a:xfrm>
          <a:off x="6257925" y="9756775"/>
          <a:ext cx="292895" cy="210071"/>
          <a:chOff x="9334500" y="9864328"/>
          <a:chExt cx="292895" cy="204515"/>
        </a:xfrm>
      </xdr:grpSpPr>
      <xdr:sp macro="" textlink="">
        <xdr:nvSpPr>
          <xdr:cNvPr id="35" name="Textfeld 3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 txBox="1"/>
        </xdr:nvSpPr>
        <xdr:spPr>
          <a:xfrm>
            <a:off x="9351169" y="9864328"/>
            <a:ext cx="191690" cy="18454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CH" sz="1200" b="1">
                <a:latin typeface="Arial" panose="020B0604020202020204" pitchFamily="34" charset="0"/>
                <a:cs typeface="Arial" panose="020B0604020202020204" pitchFamily="34" charset="0"/>
              </a:rPr>
              <a:t>B*</a:t>
            </a:r>
          </a:p>
        </xdr:txBody>
      </xdr:sp>
      <xdr:cxnSp macro="">
        <xdr:nvCxnSpPr>
          <xdr:cNvPr id="36" name="Gerade Verbindung mit Pfeil 3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CxnSpPr/>
        </xdr:nvCxnSpPr>
        <xdr:spPr bwMode="auto">
          <a:xfrm flipV="1">
            <a:off x="9334500" y="10068569"/>
            <a:ext cx="292895" cy="274"/>
          </a:xfrm>
          <a:prstGeom prst="straightConnector1">
            <a:avLst/>
          </a:prstGeom>
          <a:solidFill>
            <a:srgbClr val="FFFFFF"/>
          </a:solidFill>
          <a:ln w="222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 w="med" len="lg"/>
          </a:ln>
          <a:effectLst/>
        </xdr:spPr>
      </xdr:cxnSp>
    </xdr:grpSp>
    <xdr:clientData/>
  </xdr:twoCellAnchor>
  <xdr:twoCellAnchor>
    <xdr:from>
      <xdr:col>30</xdr:col>
      <xdr:colOff>120255</xdr:colOff>
      <xdr:row>60</xdr:row>
      <xdr:rowOff>66675</xdr:rowOff>
    </xdr:from>
    <xdr:to>
      <xdr:col>32</xdr:col>
      <xdr:colOff>66674</xdr:colOff>
      <xdr:row>61</xdr:row>
      <xdr:rowOff>111646</xdr:rowOff>
    </xdr:to>
    <xdr:grpSp>
      <xdr:nvGrpSpPr>
        <xdr:cNvPr id="13" name="Gruppiere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pSpPr/>
      </xdr:nvGrpSpPr>
      <xdr:grpSpPr>
        <a:xfrm>
          <a:off x="5835255" y="9756775"/>
          <a:ext cx="327419" cy="210071"/>
          <a:chOff x="8697518" y="9840515"/>
          <a:chExt cx="327419" cy="204515"/>
        </a:xfrm>
      </xdr:grpSpPr>
      <xdr:sp macro="" textlink="">
        <xdr:nvSpPr>
          <xdr:cNvPr id="42" name="Textfeld 41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 txBox="1"/>
        </xdr:nvSpPr>
        <xdr:spPr>
          <a:xfrm>
            <a:off x="8833247" y="9840515"/>
            <a:ext cx="191690" cy="18454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CH" sz="1200" b="1">
                <a:latin typeface="Arial" panose="020B0604020202020204" pitchFamily="34" charset="0"/>
                <a:cs typeface="Arial" panose="020B0604020202020204" pitchFamily="34" charset="0"/>
              </a:rPr>
              <a:t>A*</a:t>
            </a:r>
          </a:p>
        </xdr:txBody>
      </xdr:sp>
      <xdr:cxnSp macro="">
        <xdr:nvCxnSpPr>
          <xdr:cNvPr id="43" name="Gerade Verbindung mit Pfeil 42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CxnSpPr/>
        </xdr:nvCxnSpPr>
        <xdr:spPr bwMode="auto">
          <a:xfrm flipV="1">
            <a:off x="8697518" y="10044756"/>
            <a:ext cx="292895" cy="274"/>
          </a:xfrm>
          <a:prstGeom prst="straightConnector1">
            <a:avLst/>
          </a:prstGeom>
          <a:solidFill>
            <a:srgbClr val="FFFFFF"/>
          </a:solidFill>
          <a:ln w="22225" cap="flat" cmpd="sng" algn="ctr">
            <a:solidFill>
              <a:srgbClr val="000000"/>
            </a:solidFill>
            <a:prstDash val="solid"/>
            <a:round/>
            <a:headEnd type="triangle" w="med" len="lg"/>
            <a:tailEnd type="none" w="med" len="lg"/>
          </a:ln>
          <a:effectLst/>
        </xdr:spPr>
      </xdr:cxnSp>
    </xdr:grpSp>
    <xdr:clientData/>
  </xdr:twoCellAnchor>
  <xdr:twoCellAnchor>
    <xdr:from>
      <xdr:col>24</xdr:col>
      <xdr:colOff>171450</xdr:colOff>
      <xdr:row>60</xdr:row>
      <xdr:rowOff>75010</xdr:rowOff>
    </xdr:from>
    <xdr:to>
      <xdr:col>26</xdr:col>
      <xdr:colOff>83345</xdr:colOff>
      <xdr:row>61</xdr:row>
      <xdr:rowOff>118790</xdr:rowOff>
    </xdr:to>
    <xdr:grpSp>
      <xdr:nvGrpSpPr>
        <xdr:cNvPr id="46" name="Gruppieren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pSpPr/>
      </xdr:nvGrpSpPr>
      <xdr:grpSpPr>
        <a:xfrm>
          <a:off x="4743450" y="9765110"/>
          <a:ext cx="292895" cy="208880"/>
          <a:chOff x="9334500" y="9864328"/>
          <a:chExt cx="292895" cy="204515"/>
        </a:xfrm>
      </xdr:grpSpPr>
      <xdr:sp macro="" textlink="">
        <xdr:nvSpPr>
          <xdr:cNvPr id="47" name="Textfeld 46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 txBox="1"/>
        </xdr:nvSpPr>
        <xdr:spPr>
          <a:xfrm>
            <a:off x="9351169" y="9864328"/>
            <a:ext cx="191690" cy="18454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CH" sz="1200" b="1">
                <a:latin typeface="Arial" panose="020B0604020202020204" pitchFamily="34" charset="0"/>
                <a:cs typeface="Arial" panose="020B0604020202020204" pitchFamily="34" charset="0"/>
              </a:rPr>
              <a:t>B*</a:t>
            </a:r>
          </a:p>
        </xdr:txBody>
      </xdr:sp>
      <xdr:cxnSp macro="">
        <xdr:nvCxnSpPr>
          <xdr:cNvPr id="48" name="Gerade Verbindung mit Pfeil 47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CxnSpPr/>
        </xdr:nvCxnSpPr>
        <xdr:spPr bwMode="auto">
          <a:xfrm flipV="1">
            <a:off x="9334500" y="10068569"/>
            <a:ext cx="292895" cy="274"/>
          </a:xfrm>
          <a:prstGeom prst="straightConnector1">
            <a:avLst/>
          </a:prstGeom>
          <a:solidFill>
            <a:srgbClr val="FFFFFF"/>
          </a:solidFill>
          <a:ln w="222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 w="med" len="lg"/>
          </a:ln>
          <a:effectLst/>
        </xdr:spPr>
      </xdr:cxnSp>
    </xdr:grpSp>
    <xdr:clientData/>
  </xdr:twoCellAnchor>
  <xdr:twoCellAnchor>
    <xdr:from>
      <xdr:col>22</xdr:col>
      <xdr:colOff>141685</xdr:colOff>
      <xdr:row>60</xdr:row>
      <xdr:rowOff>75010</xdr:rowOff>
    </xdr:from>
    <xdr:to>
      <xdr:col>24</xdr:col>
      <xdr:colOff>88104</xdr:colOff>
      <xdr:row>61</xdr:row>
      <xdr:rowOff>118790</xdr:rowOff>
    </xdr:to>
    <xdr:grpSp>
      <xdr:nvGrpSpPr>
        <xdr:cNvPr id="49" name="Gruppieren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GrpSpPr/>
      </xdr:nvGrpSpPr>
      <xdr:grpSpPr>
        <a:xfrm>
          <a:off x="4332685" y="9765110"/>
          <a:ext cx="327419" cy="208880"/>
          <a:chOff x="8697518" y="9840515"/>
          <a:chExt cx="327419" cy="204515"/>
        </a:xfrm>
      </xdr:grpSpPr>
      <xdr:sp macro="" textlink="">
        <xdr:nvSpPr>
          <xdr:cNvPr id="50" name="Textfeld 49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 txBox="1"/>
        </xdr:nvSpPr>
        <xdr:spPr>
          <a:xfrm>
            <a:off x="8833247" y="9840515"/>
            <a:ext cx="191690" cy="18454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CH" sz="1200" b="1">
                <a:latin typeface="Arial" panose="020B0604020202020204" pitchFamily="34" charset="0"/>
                <a:cs typeface="Arial" panose="020B0604020202020204" pitchFamily="34" charset="0"/>
              </a:rPr>
              <a:t>A*</a:t>
            </a:r>
          </a:p>
        </xdr:txBody>
      </xdr:sp>
      <xdr:cxnSp macro="">
        <xdr:nvCxnSpPr>
          <xdr:cNvPr id="51" name="Gerade Verbindung mit Pfeil 50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CxnSpPr/>
        </xdr:nvCxnSpPr>
        <xdr:spPr bwMode="auto">
          <a:xfrm flipV="1">
            <a:off x="8697518" y="10044756"/>
            <a:ext cx="292895" cy="274"/>
          </a:xfrm>
          <a:prstGeom prst="straightConnector1">
            <a:avLst/>
          </a:prstGeom>
          <a:solidFill>
            <a:srgbClr val="FFFFFF"/>
          </a:solidFill>
          <a:ln w="22225" cap="flat" cmpd="sng" algn="ctr">
            <a:solidFill>
              <a:srgbClr val="000000"/>
            </a:solidFill>
            <a:prstDash val="solid"/>
            <a:round/>
            <a:headEnd type="triangle" w="med" len="lg"/>
            <a:tailEnd type="none" w="med" len="lg"/>
          </a:ln>
          <a:effectLst/>
        </xdr:spPr>
      </xdr:cxnSp>
    </xdr:grpSp>
    <xdr:clientData/>
  </xdr:twoCellAnchor>
  <xdr:twoCellAnchor>
    <xdr:from>
      <xdr:col>13</xdr:col>
      <xdr:colOff>356196</xdr:colOff>
      <xdr:row>73</xdr:row>
      <xdr:rowOff>0</xdr:rowOff>
    </xdr:from>
    <xdr:to>
      <xdr:col>16</xdr:col>
      <xdr:colOff>25324</xdr:colOff>
      <xdr:row>73</xdr:row>
      <xdr:rowOff>9525</xdr:rowOff>
    </xdr:to>
    <xdr:sp macro="" textlink="">
      <xdr:nvSpPr>
        <xdr:cNvPr id="40" name="AutoShape 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2670771" y="11820525"/>
          <a:ext cx="402553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168789</xdr:colOff>
      <xdr:row>33</xdr:row>
      <xdr:rowOff>27666</xdr:rowOff>
    </xdr:from>
    <xdr:to>
      <xdr:col>39</xdr:col>
      <xdr:colOff>28419</xdr:colOff>
      <xdr:row>41</xdr:row>
      <xdr:rowOff>133094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29" r="14857"/>
        <a:stretch/>
      </xdr:blipFill>
      <xdr:spPr bwMode="auto">
        <a:xfrm>
          <a:off x="6074289" y="5391432"/>
          <a:ext cx="1383630" cy="1391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356196</xdr:colOff>
      <xdr:row>73</xdr:row>
      <xdr:rowOff>0</xdr:rowOff>
    </xdr:from>
    <xdr:to>
      <xdr:col>16</xdr:col>
      <xdr:colOff>25324</xdr:colOff>
      <xdr:row>73</xdr:row>
      <xdr:rowOff>9525</xdr:rowOff>
    </xdr:to>
    <xdr:sp macro="" textlink="">
      <xdr:nvSpPr>
        <xdr:cNvPr id="44" name="AutoShape 9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2670771" y="11820525"/>
          <a:ext cx="402553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98694</xdr:colOff>
      <xdr:row>34</xdr:row>
      <xdr:rowOff>38820</xdr:rowOff>
    </xdr:from>
    <xdr:to>
      <xdr:col>30</xdr:col>
      <xdr:colOff>126701</xdr:colOff>
      <xdr:row>41</xdr:row>
      <xdr:rowOff>136921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43" r="7640" b="2857"/>
        <a:stretch/>
      </xdr:blipFill>
      <xdr:spPr bwMode="auto">
        <a:xfrm>
          <a:off x="4289694" y="5563320"/>
          <a:ext cx="1552007" cy="1223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187414</xdr:colOff>
      <xdr:row>47</xdr:row>
      <xdr:rowOff>86765</xdr:rowOff>
    </xdr:from>
    <xdr:to>
      <xdr:col>17</xdr:col>
      <xdr:colOff>167361</xdr:colOff>
      <xdr:row>56</xdr:row>
      <xdr:rowOff>21383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31" t="9867" r="5169" b="12174"/>
        <a:stretch/>
      </xdr:blipFill>
      <xdr:spPr bwMode="auto">
        <a:xfrm>
          <a:off x="2282914" y="7721419"/>
          <a:ext cx="1122947" cy="1385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188745</xdr:colOff>
      <xdr:row>47</xdr:row>
      <xdr:rowOff>88770</xdr:rowOff>
    </xdr:from>
    <xdr:to>
      <xdr:col>7</xdr:col>
      <xdr:colOff>105276</xdr:colOff>
      <xdr:row>56</xdr:row>
      <xdr:rowOff>23388</xdr:rowOff>
    </xdr:to>
    <xdr:pic>
      <xdr:nvPicPr>
        <xdr:cNvPr id="57" name="Grafik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2" t="9867" r="55501" b="12174"/>
        <a:stretch/>
      </xdr:blipFill>
      <xdr:spPr bwMode="auto">
        <a:xfrm>
          <a:off x="379245" y="7699245"/>
          <a:ext cx="1059531" cy="1391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59530</xdr:colOff>
      <xdr:row>61</xdr:row>
      <xdr:rowOff>107157</xdr:rowOff>
    </xdr:from>
    <xdr:to>
      <xdr:col>12</xdr:col>
      <xdr:colOff>142549</xdr:colOff>
      <xdr:row>73</xdr:row>
      <xdr:rowOff>65485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530" y="9971485"/>
          <a:ext cx="1607019" cy="1887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142876</xdr:rowOff>
    </xdr:from>
    <xdr:to>
      <xdr:col>13</xdr:col>
      <xdr:colOff>114300</xdr:colOff>
      <xdr:row>26</xdr:row>
      <xdr:rowOff>133121</xdr:rowOff>
    </xdr:to>
    <xdr:pic>
      <xdr:nvPicPr>
        <xdr:cNvPr id="52" name="Grafik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91" r="24822"/>
        <a:stretch/>
      </xdr:blipFill>
      <xdr:spPr bwMode="auto">
        <a:xfrm>
          <a:off x="0" y="685801"/>
          <a:ext cx="2590800" cy="3714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67408</xdr:colOff>
      <xdr:row>4</xdr:row>
      <xdr:rowOff>51291</xdr:rowOff>
    </xdr:from>
    <xdr:to>
      <xdr:col>25</xdr:col>
      <xdr:colOff>155609</xdr:colOff>
      <xdr:row>26</xdr:row>
      <xdr:rowOff>36637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91" t="1681" r="27316" b="3697"/>
        <a:stretch/>
      </xdr:blipFill>
      <xdr:spPr bwMode="auto">
        <a:xfrm>
          <a:off x="2543908" y="754676"/>
          <a:ext cx="2374201" cy="353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11637</xdr:colOff>
      <xdr:row>4</xdr:row>
      <xdr:rowOff>36636</xdr:rowOff>
    </xdr:from>
    <xdr:to>
      <xdr:col>39</xdr:col>
      <xdr:colOff>172203</xdr:colOff>
      <xdr:row>26</xdr:row>
      <xdr:rowOff>117232</xdr:rowOff>
    </xdr:to>
    <xdr:pic>
      <xdr:nvPicPr>
        <xdr:cNvPr id="55" name="Grafik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26" r="25011"/>
        <a:stretch/>
      </xdr:blipFill>
      <xdr:spPr bwMode="auto">
        <a:xfrm>
          <a:off x="4964637" y="740021"/>
          <a:ext cx="2637066" cy="3626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32</xdr:row>
      <xdr:rowOff>76200</xdr:rowOff>
    </xdr:from>
    <xdr:to>
      <xdr:col>7</xdr:col>
      <xdr:colOff>180975</xdr:colOff>
      <xdr:row>42</xdr:row>
      <xdr:rowOff>123825</xdr:rowOff>
    </xdr:to>
    <xdr:grpSp>
      <xdr:nvGrpSpPr>
        <xdr:cNvPr id="32" name="Gruppieren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/>
      </xdr:nvGrpSpPr>
      <xdr:grpSpPr>
        <a:xfrm>
          <a:off x="0" y="5264150"/>
          <a:ext cx="1514475" cy="1679575"/>
          <a:chOff x="114300" y="5029200"/>
          <a:chExt cx="2407499" cy="2553261"/>
        </a:xfrm>
      </xdr:grpSpPr>
      <xdr:grpSp>
        <xdr:nvGrpSpPr>
          <xdr:cNvPr id="33" name="Gruppieren 3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GrpSpPr/>
        </xdr:nvGrpSpPr>
        <xdr:grpSpPr>
          <a:xfrm>
            <a:off x="114300" y="5303478"/>
            <a:ext cx="2407499" cy="2278983"/>
            <a:chOff x="114300" y="5303478"/>
            <a:chExt cx="2407499" cy="2278983"/>
          </a:xfrm>
        </xdr:grpSpPr>
        <xdr:grpSp>
          <xdr:nvGrpSpPr>
            <xdr:cNvPr id="58" name="Gruppieren 57">
              <a:extLst>
                <a:ext uri="{FF2B5EF4-FFF2-40B4-BE49-F238E27FC236}">
                  <a16:creationId xmlns:a16="http://schemas.microsoft.com/office/drawing/2014/main" id="{00000000-0008-0000-0200-00003A000000}"/>
                </a:ext>
              </a:extLst>
            </xdr:cNvPr>
            <xdr:cNvGrpSpPr/>
          </xdr:nvGrpSpPr>
          <xdr:grpSpPr>
            <a:xfrm>
              <a:off x="114300" y="5303478"/>
              <a:ext cx="2407499" cy="2278983"/>
              <a:chOff x="54726" y="5542927"/>
              <a:chExt cx="1237164" cy="1051196"/>
            </a:xfrm>
          </xdr:grpSpPr>
          <xdr:pic>
            <xdr:nvPicPr>
              <xdr:cNvPr id="60" name="Grafik 59">
                <a:extLst>
                  <a:ext uri="{FF2B5EF4-FFF2-40B4-BE49-F238E27FC236}">
                    <a16:creationId xmlns:a16="http://schemas.microsoft.com/office/drawing/2014/main" id="{00000000-0008-0000-0200-00003C000000}"/>
                  </a:ext>
                </a:extLst>
              </xdr:cNvPr>
              <xdr:cNvPicPr>
                <a:picLocks noChangeAspect="1" noChangeArrowheads="1"/>
              </xdr:cNvPicPr>
            </xdr:nvPicPr>
            <xdr:blipFill rotWithShape="1">
              <a:blip xmlns:r="http://schemas.openxmlformats.org/officeDocument/2006/relationships" r:embed="rId9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22356" t="3791" r="19335" b="6075"/>
              <a:stretch/>
            </xdr:blipFill>
            <xdr:spPr bwMode="auto">
              <a:xfrm>
                <a:off x="54726" y="5592154"/>
                <a:ext cx="947753" cy="1001969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sp macro="" textlink="">
            <xdr:nvSpPr>
              <xdr:cNvPr id="61" name="Textfeld 60">
                <a:extLst>
                  <a:ext uri="{FF2B5EF4-FFF2-40B4-BE49-F238E27FC236}">
                    <a16:creationId xmlns:a16="http://schemas.microsoft.com/office/drawing/2014/main" id="{00000000-0008-0000-0200-00003D000000}"/>
                  </a:ext>
                </a:extLst>
              </xdr:cNvPr>
              <xdr:cNvSpPr txBox="1"/>
            </xdr:nvSpPr>
            <xdr:spPr>
              <a:xfrm>
                <a:off x="901098" y="5542927"/>
                <a:ext cx="390792" cy="118409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lIns="0" tIns="0" rIns="0" bIns="0" rtlCol="0" anchor="ctr"/>
              <a:lstStyle/>
              <a:p>
                <a:pPr algn="ctr"/>
                <a:r>
                  <a:rPr lang="de-CH" sz="800" b="1">
                    <a:latin typeface="Arial" pitchFamily="34" charset="0"/>
                    <a:cs typeface="Arial" pitchFamily="34" charset="0"/>
                  </a:rPr>
                  <a:t>(E)  </a:t>
                </a:r>
                <a:r>
                  <a:rPr lang="de-CH" sz="800" b="0">
                    <a:latin typeface="Arial" pitchFamily="34" charset="0"/>
                    <a:cs typeface="Arial" pitchFamily="34" charset="0"/>
                  </a:rPr>
                  <a:t>oder</a:t>
                </a:r>
              </a:p>
            </xdr:txBody>
          </xdr:sp>
          <xdr:sp macro="" textlink="">
            <xdr:nvSpPr>
              <xdr:cNvPr id="62" name="Textfeld 61">
                <a:extLst>
                  <a:ext uri="{FF2B5EF4-FFF2-40B4-BE49-F238E27FC236}">
                    <a16:creationId xmlns:a16="http://schemas.microsoft.com/office/drawing/2014/main" id="{00000000-0008-0000-0200-00003E000000}"/>
                  </a:ext>
                </a:extLst>
              </xdr:cNvPr>
              <xdr:cNvSpPr txBox="1"/>
            </xdr:nvSpPr>
            <xdr:spPr>
              <a:xfrm>
                <a:off x="295748" y="5970820"/>
                <a:ext cx="425521" cy="26183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lIns="0" tIns="0" rIns="0" bIns="0" rtlCol="0" anchor="ctr"/>
              <a:lstStyle/>
              <a:p>
                <a:pPr algn="ctr"/>
                <a:r>
                  <a:rPr lang="de-CH" sz="800" b="1">
                    <a:latin typeface="Arial" pitchFamily="34" charset="0"/>
                    <a:cs typeface="Arial" pitchFamily="34" charset="0"/>
                  </a:rPr>
                  <a:t>(J)</a:t>
                </a:r>
                <a:br>
                  <a:rPr lang="de-CH" sz="800" b="1">
                    <a:latin typeface="Arial" pitchFamily="34" charset="0"/>
                    <a:cs typeface="Arial" pitchFamily="34" charset="0"/>
                  </a:rPr>
                </a:br>
                <a:r>
                  <a:rPr lang="de-CH" sz="800" b="1">
                    <a:latin typeface="Arial" pitchFamily="34" charset="0"/>
                    <a:cs typeface="Arial" pitchFamily="34" charset="0"/>
                  </a:rPr>
                  <a:t>seitlich</a:t>
                </a:r>
              </a:p>
            </xdr:txBody>
          </xdr:sp>
        </xdr:grpSp>
        <xdr:sp macro="" textlink="">
          <xdr:nvSpPr>
            <xdr:cNvPr id="59" name="Textfeld 58">
              <a:extLst>
                <a:ext uri="{FF2B5EF4-FFF2-40B4-BE49-F238E27FC236}">
                  <a16:creationId xmlns:a16="http://schemas.microsoft.com/office/drawing/2014/main" id="{00000000-0008-0000-0200-00003B000000}"/>
                </a:ext>
              </a:extLst>
            </xdr:cNvPr>
            <xdr:cNvSpPr txBox="1"/>
          </xdr:nvSpPr>
          <xdr:spPr>
            <a:xfrm>
              <a:off x="1924050" y="5629274"/>
              <a:ext cx="553578" cy="27201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ctr"/>
            <a:lstStyle/>
            <a:p>
              <a:pPr algn="ctr"/>
              <a:r>
                <a:rPr lang="de-CH" sz="800" b="1">
                  <a:latin typeface="Arial" pitchFamily="34" charset="0"/>
                  <a:cs typeface="Arial" pitchFamily="34" charset="0"/>
                </a:rPr>
                <a:t>hinten</a:t>
              </a:r>
            </a:p>
          </xdr:txBody>
        </xdr:sp>
      </xdr:grpSp>
      <xdr:sp macro="" textlink="">
        <xdr:nvSpPr>
          <xdr:cNvPr id="34" name="Textfeld 3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/>
        </xdr:nvSpPr>
        <xdr:spPr>
          <a:xfrm>
            <a:off x="1371600" y="5029200"/>
            <a:ext cx="428625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/>
          <a:lstStyle/>
          <a:p>
            <a:pPr algn="ctr"/>
            <a:r>
              <a:rPr lang="de-CH" sz="800" b="1">
                <a:latin typeface="Arial" pitchFamily="34" charset="0"/>
                <a:cs typeface="Arial" pitchFamily="34" charset="0"/>
              </a:rPr>
              <a:t>oben</a:t>
            </a:r>
            <a:endParaRPr lang="de-CH" sz="800" b="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 editAs="oneCell">
    <xdr:from>
      <xdr:col>8</xdr:col>
      <xdr:colOff>25917</xdr:colOff>
      <xdr:row>32</xdr:row>
      <xdr:rowOff>104774</xdr:rowOff>
    </xdr:from>
    <xdr:to>
      <xdr:col>21</xdr:col>
      <xdr:colOff>175325</xdr:colOff>
      <xdr:row>42</xdr:row>
      <xdr:rowOff>28575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23" t="10304" r="2217" b="9878"/>
        <a:stretch/>
      </xdr:blipFill>
      <xdr:spPr bwMode="auto">
        <a:xfrm>
          <a:off x="1549917" y="5343524"/>
          <a:ext cx="2625908" cy="1543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356196</xdr:colOff>
      <xdr:row>72</xdr:row>
      <xdr:rowOff>0</xdr:rowOff>
    </xdr:from>
    <xdr:to>
      <xdr:col>16</xdr:col>
      <xdr:colOff>25324</xdr:colOff>
      <xdr:row>72</xdr:row>
      <xdr:rowOff>9525</xdr:rowOff>
    </xdr:to>
    <xdr:sp macro="" textlink="">
      <xdr:nvSpPr>
        <xdr:cNvPr id="3" name="AutoShap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2670771" y="11877675"/>
          <a:ext cx="402553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12966</xdr:colOff>
      <xdr:row>38</xdr:row>
      <xdr:rowOff>8281</xdr:rowOff>
    </xdr:from>
    <xdr:to>
      <xdr:col>38</xdr:col>
      <xdr:colOff>184112</xdr:colOff>
      <xdr:row>60</xdr:row>
      <xdr:rowOff>140804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966" y="7437781"/>
          <a:ext cx="3600146" cy="3776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34</xdr:row>
      <xdr:rowOff>9525</xdr:rowOff>
    </xdr:from>
    <xdr:to>
      <xdr:col>9</xdr:col>
      <xdr:colOff>61641</xdr:colOff>
      <xdr:row>45</xdr:row>
      <xdr:rowOff>49516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813"/>
        <a:stretch/>
      </xdr:blipFill>
      <xdr:spPr bwMode="auto">
        <a:xfrm>
          <a:off x="104775" y="5657850"/>
          <a:ext cx="1671366" cy="1821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154690</xdr:colOff>
      <xdr:row>34</xdr:row>
      <xdr:rowOff>66675</xdr:rowOff>
    </xdr:from>
    <xdr:to>
      <xdr:col>18</xdr:col>
      <xdr:colOff>152401</xdr:colOff>
      <xdr:row>45</xdr:row>
      <xdr:rowOff>106668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830"/>
        <a:stretch/>
      </xdr:blipFill>
      <xdr:spPr bwMode="auto">
        <a:xfrm>
          <a:off x="1869190" y="5715000"/>
          <a:ext cx="1712211" cy="18211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152398</xdr:colOff>
      <xdr:row>33</xdr:row>
      <xdr:rowOff>78514</xdr:rowOff>
    </xdr:from>
    <xdr:to>
      <xdr:col>8</xdr:col>
      <xdr:colOff>93633</xdr:colOff>
      <xdr:row>46</xdr:row>
      <xdr:rowOff>24127</xdr:rowOff>
    </xdr:to>
    <xdr:cxnSp macro="">
      <xdr:nvCxnSpPr>
        <xdr:cNvPr id="21" name="Gerader Verbinde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 bwMode="auto">
        <a:xfrm flipH="1">
          <a:off x="152398" y="5564914"/>
          <a:ext cx="1465235" cy="2050638"/>
        </a:xfrm>
        <a:prstGeom prst="line">
          <a:avLst/>
        </a:prstGeom>
        <a:solidFill>
          <a:srgbClr val="FFFFFF"/>
        </a:solidFill>
        <a:ln w="444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166976</xdr:colOff>
      <xdr:row>33</xdr:row>
      <xdr:rowOff>70862</xdr:rowOff>
    </xdr:from>
    <xdr:to>
      <xdr:col>8</xdr:col>
      <xdr:colOff>35315</xdr:colOff>
      <xdr:row>46</xdr:row>
      <xdr:rowOff>31779</xdr:rowOff>
    </xdr:to>
    <xdr:cxnSp macro="">
      <xdr:nvCxnSpPr>
        <xdr:cNvPr id="22" name="Gerader Verbinde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 bwMode="auto">
        <a:xfrm>
          <a:off x="166976" y="5557262"/>
          <a:ext cx="1392339" cy="2065942"/>
        </a:xfrm>
        <a:prstGeom prst="line">
          <a:avLst/>
        </a:prstGeom>
        <a:solidFill>
          <a:srgbClr val="FFFFFF"/>
        </a:solidFill>
        <a:ln w="444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1</xdr:col>
      <xdr:colOff>142874</xdr:colOff>
      <xdr:row>53</xdr:row>
      <xdr:rowOff>142875</xdr:rowOff>
    </xdr:from>
    <xdr:to>
      <xdr:col>14</xdr:col>
      <xdr:colOff>171449</xdr:colOff>
      <xdr:row>72</xdr:row>
      <xdr:rowOff>8040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8867775"/>
          <a:ext cx="2505075" cy="2941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31887</xdr:colOff>
      <xdr:row>3</xdr:row>
      <xdr:rowOff>92349</xdr:rowOff>
    </xdr:from>
    <xdr:to>
      <xdr:col>12</xdr:col>
      <xdr:colOff>115957</xdr:colOff>
      <xdr:row>27</xdr:row>
      <xdr:rowOff>73926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285" r="27791"/>
        <a:stretch/>
      </xdr:blipFill>
      <xdr:spPr bwMode="auto">
        <a:xfrm>
          <a:off x="31887" y="639001"/>
          <a:ext cx="2370070" cy="4031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182218</xdr:colOff>
      <xdr:row>3</xdr:row>
      <xdr:rowOff>99390</xdr:rowOff>
    </xdr:from>
    <xdr:to>
      <xdr:col>25</xdr:col>
      <xdr:colOff>108288</xdr:colOff>
      <xdr:row>27</xdr:row>
      <xdr:rowOff>74543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150" t="3294" r="27554"/>
        <a:stretch/>
      </xdr:blipFill>
      <xdr:spPr bwMode="auto">
        <a:xfrm>
          <a:off x="2468218" y="646042"/>
          <a:ext cx="2402570" cy="4025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16565</xdr:colOff>
      <xdr:row>3</xdr:row>
      <xdr:rowOff>115956</xdr:rowOff>
    </xdr:from>
    <xdr:to>
      <xdr:col>39</xdr:col>
      <xdr:colOff>149087</xdr:colOff>
      <xdr:row>27</xdr:row>
      <xdr:rowOff>102221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52" r="26734"/>
        <a:stretch/>
      </xdr:blipFill>
      <xdr:spPr bwMode="auto">
        <a:xfrm>
          <a:off x="4969565" y="662608"/>
          <a:ext cx="2609022" cy="4036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42584</xdr:colOff>
      <xdr:row>27</xdr:row>
      <xdr:rowOff>127604</xdr:rowOff>
    </xdr:from>
    <xdr:to>
      <xdr:col>37</xdr:col>
      <xdr:colOff>118894</xdr:colOff>
      <xdr:row>39</xdr:row>
      <xdr:rowOff>65497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 noChangeAspect="1"/>
        </xdr:cNvGrpSpPr>
      </xdr:nvGrpSpPr>
      <xdr:grpSpPr>
        <a:xfrm>
          <a:off x="5376584" y="4515454"/>
          <a:ext cx="1790810" cy="1880993"/>
          <a:chOff x="3821090" y="4091778"/>
          <a:chExt cx="1582358" cy="1681994"/>
        </a:xfrm>
      </xdr:grpSpPr>
      <xdr:pic>
        <xdr:nvPicPr>
          <xdr:cNvPr id="4" name="Picture 1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821090" y="4091778"/>
            <a:ext cx="1582358" cy="1681994"/>
          </a:xfrm>
          <a:prstGeom prst="rect">
            <a:avLst/>
          </a:prstGeom>
          <a:noFill/>
        </xdr:spPr>
      </xdr:pic>
      <xdr:sp macro="" textlink="">
        <xdr:nvSpPr>
          <xdr:cNvPr id="5" name="Textfeld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5043751" y="4629564"/>
            <a:ext cx="353025" cy="2065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de-CH" sz="1000" b="1">
                <a:latin typeface="Arial" pitchFamily="34" charset="0"/>
                <a:cs typeface="Arial" pitchFamily="34" charset="0"/>
              </a:rPr>
              <a:t>(E)</a:t>
            </a:r>
          </a:p>
        </xdr:txBody>
      </xdr:sp>
      <xdr:sp macro="" textlink="">
        <xdr:nvSpPr>
          <xdr:cNvPr id="6" name="Textfeld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 txBox="1"/>
        </xdr:nvSpPr>
        <xdr:spPr>
          <a:xfrm>
            <a:off x="4596294" y="4223845"/>
            <a:ext cx="330332" cy="2430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de-CH" sz="1000" b="1">
                <a:latin typeface="Arial" pitchFamily="34" charset="0"/>
                <a:cs typeface="Arial" pitchFamily="34" charset="0"/>
              </a:rPr>
              <a:t>(F)</a:t>
            </a:r>
          </a:p>
        </xdr:txBody>
      </xdr:sp>
      <xdr:sp macro="" textlink="">
        <xdr:nvSpPr>
          <xdr:cNvPr id="7" name="Textfeld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/>
        </xdr:nvSpPr>
        <xdr:spPr>
          <a:xfrm>
            <a:off x="3939890" y="4644259"/>
            <a:ext cx="332370" cy="2430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de-CH" sz="1000" b="1">
                <a:latin typeface="Arial" pitchFamily="34" charset="0"/>
                <a:cs typeface="Arial" pitchFamily="34" charset="0"/>
              </a:rPr>
              <a:t>(G)</a:t>
            </a:r>
          </a:p>
        </xdr:txBody>
      </xdr:sp>
      <xdr:sp macro="" textlink="">
        <xdr:nvSpPr>
          <xdr:cNvPr id="8" name="Textfeld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/>
        </xdr:nvSpPr>
        <xdr:spPr>
          <a:xfrm>
            <a:off x="4212693" y="5502455"/>
            <a:ext cx="336650" cy="2251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de-CH" sz="1000" b="1">
                <a:latin typeface="Arial" pitchFamily="34" charset="0"/>
                <a:cs typeface="Arial" pitchFamily="34" charset="0"/>
              </a:rPr>
              <a:t>(H)</a:t>
            </a:r>
          </a:p>
        </xdr:txBody>
      </xdr:sp>
    </xdr:grpSp>
    <xdr:clientData/>
  </xdr:twoCellAnchor>
  <xdr:twoCellAnchor editAs="oneCell">
    <xdr:from>
      <xdr:col>4</xdr:col>
      <xdr:colOff>77161</xdr:colOff>
      <xdr:row>43</xdr:row>
      <xdr:rowOff>35043</xdr:rowOff>
    </xdr:from>
    <xdr:to>
      <xdr:col>14</xdr:col>
      <xdr:colOff>102269</xdr:colOff>
      <xdr:row>54</xdr:row>
      <xdr:rowOff>122004</xdr:rowOff>
    </xdr:to>
    <xdr:pic>
      <xdr:nvPicPr>
        <xdr:cNvPr id="9" name="Picture 6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9161" y="7083543"/>
          <a:ext cx="1930108" cy="1868136"/>
        </a:xfrm>
        <a:prstGeom prst="rect">
          <a:avLst/>
        </a:prstGeom>
        <a:noFill/>
      </xdr:spPr>
    </xdr:pic>
    <xdr:clientData/>
  </xdr:twoCellAnchor>
  <xdr:twoCellAnchor>
    <xdr:from>
      <xdr:col>20</xdr:col>
      <xdr:colOff>39413</xdr:colOff>
      <xdr:row>45</xdr:row>
      <xdr:rowOff>63028</xdr:rowOff>
    </xdr:from>
    <xdr:to>
      <xdr:col>29</xdr:col>
      <xdr:colOff>6570</xdr:colOff>
      <xdr:row>59</xdr:row>
      <xdr:rowOff>0</xdr:rowOff>
    </xdr:to>
    <xdr:grpSp>
      <xdr:nvGrpSpPr>
        <xdr:cNvPr id="10" name="Gruppieren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pSpPr/>
      </xdr:nvGrpSpPr>
      <xdr:grpSpPr>
        <a:xfrm>
          <a:off x="3849413" y="7365528"/>
          <a:ext cx="1681657" cy="2159472"/>
          <a:chOff x="3630707" y="7082218"/>
          <a:chExt cx="1930454" cy="2507856"/>
        </a:xfrm>
      </xdr:grpSpPr>
      <xdr:pic>
        <xdr:nvPicPr>
          <xdr:cNvPr id="11" name="Picture 8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3630707" y="7082218"/>
            <a:ext cx="1930454" cy="2507856"/>
          </a:xfrm>
          <a:prstGeom prst="rect">
            <a:avLst/>
          </a:prstGeom>
          <a:noFill/>
        </xdr:spPr>
      </xdr:pic>
      <xdr:sp macro="" textlink="">
        <xdr:nvSpPr>
          <xdr:cNvPr id="12" name="Textfeld 1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 txBox="1"/>
        </xdr:nvSpPr>
        <xdr:spPr>
          <a:xfrm rot="16200000">
            <a:off x="4989206" y="7624741"/>
            <a:ext cx="672785" cy="2409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de-CH" sz="1000" b="1">
                <a:latin typeface="Arial" pitchFamily="34" charset="0"/>
                <a:cs typeface="Arial" pitchFamily="34" charset="0"/>
              </a:rPr>
              <a:t>Innen</a:t>
            </a:r>
          </a:p>
        </xdr:txBody>
      </xdr:sp>
    </xdr:grpSp>
    <xdr:clientData/>
  </xdr:twoCellAnchor>
  <xdr:twoCellAnchor>
    <xdr:from>
      <xdr:col>30</xdr:col>
      <xdr:colOff>41161</xdr:colOff>
      <xdr:row>45</xdr:row>
      <xdr:rowOff>58946</xdr:rowOff>
    </xdr:from>
    <xdr:to>
      <xdr:col>39</xdr:col>
      <xdr:colOff>59120</xdr:colOff>
      <xdr:row>59</xdr:row>
      <xdr:rowOff>0</xdr:rowOff>
    </xdr:to>
    <xdr:grpSp>
      <xdr:nvGrpSpPr>
        <xdr:cNvPr id="13" name="Gruppieren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pSpPr/>
      </xdr:nvGrpSpPr>
      <xdr:grpSpPr>
        <a:xfrm>
          <a:off x="5756161" y="7361446"/>
          <a:ext cx="1732459" cy="2163554"/>
          <a:chOff x="5662681" y="7078137"/>
          <a:chExt cx="1939777" cy="2509618"/>
        </a:xfrm>
      </xdr:grpSpPr>
      <xdr:pic>
        <xdr:nvPicPr>
          <xdr:cNvPr id="14" name="Picture 7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5662681" y="7078137"/>
            <a:ext cx="1939777" cy="2509618"/>
          </a:xfrm>
          <a:prstGeom prst="rect">
            <a:avLst/>
          </a:prstGeom>
          <a:noFill/>
        </xdr:spPr>
      </xdr:pic>
      <xdr:sp macro="" textlink="">
        <xdr:nvSpPr>
          <xdr:cNvPr id="15" name="Textfeld 14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 txBox="1"/>
        </xdr:nvSpPr>
        <xdr:spPr>
          <a:xfrm rot="16200000">
            <a:off x="7040537" y="7621950"/>
            <a:ext cx="661579" cy="2577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de-CH" sz="1000" b="1">
                <a:latin typeface="Arial" pitchFamily="34" charset="0"/>
                <a:cs typeface="Arial" pitchFamily="34" charset="0"/>
              </a:rPr>
              <a:t>Innen</a:t>
            </a:r>
          </a:p>
        </xdr:txBody>
      </xdr:sp>
    </xdr:grpSp>
    <xdr:clientData/>
  </xdr:twoCellAnchor>
  <xdr:twoCellAnchor>
    <xdr:from>
      <xdr:col>32</xdr:col>
      <xdr:colOff>87654</xdr:colOff>
      <xdr:row>53</xdr:row>
      <xdr:rowOff>65688</xdr:rowOff>
    </xdr:from>
    <xdr:to>
      <xdr:col>33</xdr:col>
      <xdr:colOff>190049</xdr:colOff>
      <xdr:row>54</xdr:row>
      <xdr:rowOff>108360</xdr:rowOff>
    </xdr:to>
    <xdr:grpSp>
      <xdr:nvGrpSpPr>
        <xdr:cNvPr id="18" name="Gruppieren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6183654" y="8638188"/>
          <a:ext cx="292895" cy="201422"/>
          <a:chOff x="9334500" y="9864328"/>
          <a:chExt cx="292895" cy="204515"/>
        </a:xfrm>
      </xdr:grpSpPr>
      <xdr:sp macro="" textlink="">
        <xdr:nvSpPr>
          <xdr:cNvPr id="19" name="Textfeld 18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 txBox="1"/>
        </xdr:nvSpPr>
        <xdr:spPr>
          <a:xfrm>
            <a:off x="9351169" y="9864328"/>
            <a:ext cx="191690" cy="18454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CH" sz="1200" b="1">
                <a:latin typeface="Arial" panose="020B0604020202020204" pitchFamily="34" charset="0"/>
                <a:cs typeface="Arial" panose="020B0604020202020204" pitchFamily="34" charset="0"/>
              </a:rPr>
              <a:t>B*</a:t>
            </a:r>
          </a:p>
        </xdr:txBody>
      </xdr:sp>
      <xdr:cxnSp macro="">
        <xdr:nvCxnSpPr>
          <xdr:cNvPr id="20" name="Gerade Verbindung mit Pfeil 19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CxnSpPr/>
        </xdr:nvCxnSpPr>
        <xdr:spPr bwMode="auto">
          <a:xfrm flipV="1">
            <a:off x="9334500" y="10068569"/>
            <a:ext cx="292895" cy="274"/>
          </a:xfrm>
          <a:prstGeom prst="straightConnector1">
            <a:avLst/>
          </a:prstGeom>
          <a:solidFill>
            <a:srgbClr val="FFFFFF"/>
          </a:solidFill>
          <a:ln w="222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 w="med" len="lg"/>
          </a:ln>
          <a:effectLst/>
        </xdr:spPr>
      </xdr:cxnSp>
    </xdr:grpSp>
    <xdr:clientData/>
  </xdr:twoCellAnchor>
  <xdr:twoCellAnchor>
    <xdr:from>
      <xdr:col>30</xdr:col>
      <xdr:colOff>52553</xdr:colOff>
      <xdr:row>53</xdr:row>
      <xdr:rowOff>65688</xdr:rowOff>
    </xdr:from>
    <xdr:to>
      <xdr:col>31</xdr:col>
      <xdr:colOff>189472</xdr:colOff>
      <xdr:row>54</xdr:row>
      <xdr:rowOff>108360</xdr:rowOff>
    </xdr:to>
    <xdr:grpSp>
      <xdr:nvGrpSpPr>
        <xdr:cNvPr id="21" name="Gruppieren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pSpPr/>
      </xdr:nvGrpSpPr>
      <xdr:grpSpPr>
        <a:xfrm>
          <a:off x="5767553" y="8638188"/>
          <a:ext cx="327419" cy="201422"/>
          <a:chOff x="8697518" y="9840515"/>
          <a:chExt cx="327419" cy="204515"/>
        </a:xfrm>
      </xdr:grpSpPr>
      <xdr:sp macro="" textlink="">
        <xdr:nvSpPr>
          <xdr:cNvPr id="22" name="Textfeld 21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SpPr txBox="1"/>
        </xdr:nvSpPr>
        <xdr:spPr>
          <a:xfrm>
            <a:off x="8833247" y="9840515"/>
            <a:ext cx="191690" cy="18454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CH" sz="1200" b="1">
                <a:latin typeface="Arial" panose="020B0604020202020204" pitchFamily="34" charset="0"/>
                <a:cs typeface="Arial" panose="020B0604020202020204" pitchFamily="34" charset="0"/>
              </a:rPr>
              <a:t>A*</a:t>
            </a:r>
          </a:p>
        </xdr:txBody>
      </xdr:sp>
      <xdr:cxnSp macro="">
        <xdr:nvCxnSpPr>
          <xdr:cNvPr id="23" name="Gerade Verbindung mit Pfeil 22">
            <a:extLs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CxnSpPr/>
        </xdr:nvCxnSpPr>
        <xdr:spPr bwMode="auto">
          <a:xfrm flipV="1">
            <a:off x="8697518" y="10044756"/>
            <a:ext cx="292895" cy="274"/>
          </a:xfrm>
          <a:prstGeom prst="straightConnector1">
            <a:avLst/>
          </a:prstGeom>
          <a:solidFill>
            <a:srgbClr val="FFFFFF"/>
          </a:solidFill>
          <a:ln w="22225" cap="flat" cmpd="sng" algn="ctr">
            <a:solidFill>
              <a:srgbClr val="000000"/>
            </a:solidFill>
            <a:prstDash val="solid"/>
            <a:round/>
            <a:headEnd type="triangle" w="med" len="lg"/>
            <a:tailEnd type="none" w="med" len="lg"/>
          </a:ln>
          <a:effectLst/>
        </xdr:spPr>
      </xdr:cxnSp>
    </xdr:grpSp>
    <xdr:clientData/>
  </xdr:twoCellAnchor>
  <xdr:twoCellAnchor>
    <xdr:from>
      <xdr:col>25</xdr:col>
      <xdr:colOff>28533</xdr:colOff>
      <xdr:row>53</xdr:row>
      <xdr:rowOff>74023</xdr:rowOff>
    </xdr:from>
    <xdr:to>
      <xdr:col>26</xdr:col>
      <xdr:colOff>130928</xdr:colOff>
      <xdr:row>54</xdr:row>
      <xdr:rowOff>115504</xdr:rowOff>
    </xdr:to>
    <xdr:grpSp>
      <xdr:nvGrpSpPr>
        <xdr:cNvPr id="24" name="Gruppieren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pSpPr/>
      </xdr:nvGrpSpPr>
      <xdr:grpSpPr>
        <a:xfrm>
          <a:off x="4791033" y="8646523"/>
          <a:ext cx="292895" cy="200231"/>
          <a:chOff x="9334500" y="9864328"/>
          <a:chExt cx="292895" cy="204515"/>
        </a:xfrm>
      </xdr:grpSpPr>
      <xdr:sp macro="" textlink="">
        <xdr:nvSpPr>
          <xdr:cNvPr id="25" name="Textfeld 24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SpPr txBox="1"/>
        </xdr:nvSpPr>
        <xdr:spPr>
          <a:xfrm>
            <a:off x="9351169" y="9864328"/>
            <a:ext cx="191690" cy="18454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CH" sz="1200" b="1">
                <a:latin typeface="Arial" panose="020B0604020202020204" pitchFamily="34" charset="0"/>
                <a:cs typeface="Arial" panose="020B0604020202020204" pitchFamily="34" charset="0"/>
              </a:rPr>
              <a:t>B*</a:t>
            </a:r>
          </a:p>
        </xdr:txBody>
      </xdr:sp>
      <xdr:cxnSp macro="">
        <xdr:nvCxnSpPr>
          <xdr:cNvPr id="26" name="Gerade Verbindung mit Pfeil 25"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CxnSpPr/>
        </xdr:nvCxnSpPr>
        <xdr:spPr bwMode="auto">
          <a:xfrm flipV="1">
            <a:off x="9334500" y="10068569"/>
            <a:ext cx="292895" cy="274"/>
          </a:xfrm>
          <a:prstGeom prst="straightConnector1">
            <a:avLst/>
          </a:prstGeom>
          <a:solidFill>
            <a:srgbClr val="FFFFFF"/>
          </a:solidFill>
          <a:ln w="222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 w="med" len="lg"/>
          </a:ln>
          <a:effectLst/>
        </xdr:spPr>
      </xdr:cxnSp>
    </xdr:grpSp>
    <xdr:clientData/>
  </xdr:twoCellAnchor>
  <xdr:twoCellAnchor>
    <xdr:from>
      <xdr:col>22</xdr:col>
      <xdr:colOff>182699</xdr:colOff>
      <xdr:row>53</xdr:row>
      <xdr:rowOff>74023</xdr:rowOff>
    </xdr:from>
    <xdr:to>
      <xdr:col>24</xdr:col>
      <xdr:colOff>129118</xdr:colOff>
      <xdr:row>54</xdr:row>
      <xdr:rowOff>115504</xdr:rowOff>
    </xdr:to>
    <xdr:grpSp>
      <xdr:nvGrpSpPr>
        <xdr:cNvPr id="27" name="Gruppieren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pSpPr/>
      </xdr:nvGrpSpPr>
      <xdr:grpSpPr>
        <a:xfrm>
          <a:off x="4373699" y="8646523"/>
          <a:ext cx="327419" cy="200231"/>
          <a:chOff x="8697518" y="9840515"/>
          <a:chExt cx="327419" cy="204515"/>
        </a:xfrm>
      </xdr:grpSpPr>
      <xdr:sp macro="" textlink="">
        <xdr:nvSpPr>
          <xdr:cNvPr id="28" name="Textfeld 27"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 txBox="1"/>
        </xdr:nvSpPr>
        <xdr:spPr>
          <a:xfrm>
            <a:off x="8833247" y="9840515"/>
            <a:ext cx="191690" cy="18454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de-CH" sz="1200" b="1">
                <a:latin typeface="Arial" panose="020B0604020202020204" pitchFamily="34" charset="0"/>
                <a:cs typeface="Arial" panose="020B0604020202020204" pitchFamily="34" charset="0"/>
              </a:rPr>
              <a:t>A*</a:t>
            </a:r>
          </a:p>
        </xdr:txBody>
      </xdr:sp>
      <xdr:cxnSp macro="">
        <xdr:nvCxnSpPr>
          <xdr:cNvPr id="29" name="Gerade Verbindung mit Pfeil 28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CxnSpPr/>
        </xdr:nvCxnSpPr>
        <xdr:spPr bwMode="auto">
          <a:xfrm flipV="1">
            <a:off x="8697518" y="10044756"/>
            <a:ext cx="292895" cy="274"/>
          </a:xfrm>
          <a:prstGeom prst="straightConnector1">
            <a:avLst/>
          </a:prstGeom>
          <a:solidFill>
            <a:srgbClr val="FFFFFF"/>
          </a:solidFill>
          <a:ln w="22225" cap="flat" cmpd="sng" algn="ctr">
            <a:solidFill>
              <a:srgbClr val="000000"/>
            </a:solidFill>
            <a:prstDash val="solid"/>
            <a:round/>
            <a:headEnd type="triangle" w="med" len="lg"/>
            <a:tailEnd type="none" w="med" len="lg"/>
          </a:ln>
          <a:effectLst/>
        </xdr:spPr>
      </xdr:cxnSp>
    </xdr:grpSp>
    <xdr:clientData/>
  </xdr:twoCellAnchor>
  <xdr:twoCellAnchor editAs="oneCell">
    <xdr:from>
      <xdr:col>3</xdr:col>
      <xdr:colOff>66260</xdr:colOff>
      <xdr:row>57</xdr:row>
      <xdr:rowOff>41413</xdr:rowOff>
    </xdr:from>
    <xdr:to>
      <xdr:col>14</xdr:col>
      <xdr:colOff>182216</xdr:colOff>
      <xdr:row>72</xdr:row>
      <xdr:rowOff>153569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760" y="9356863"/>
          <a:ext cx="2211456" cy="2541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173935</xdr:colOff>
      <xdr:row>65</xdr:row>
      <xdr:rowOff>26090</xdr:rowOff>
    </xdr:from>
    <xdr:to>
      <xdr:col>27</xdr:col>
      <xdr:colOff>16500</xdr:colOff>
      <xdr:row>71</xdr:row>
      <xdr:rowOff>106076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813"/>
        <a:stretch/>
      </xdr:blipFill>
      <xdr:spPr bwMode="auto">
        <a:xfrm>
          <a:off x="4174435" y="10636940"/>
          <a:ext cx="985565" cy="1051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154886</xdr:colOff>
      <xdr:row>65</xdr:row>
      <xdr:rowOff>16565</xdr:rowOff>
    </xdr:from>
    <xdr:to>
      <xdr:col>37</xdr:col>
      <xdr:colOff>21536</xdr:colOff>
      <xdr:row>71</xdr:row>
      <xdr:rowOff>96551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830"/>
        <a:stretch/>
      </xdr:blipFill>
      <xdr:spPr bwMode="auto">
        <a:xfrm>
          <a:off x="6060386" y="10627415"/>
          <a:ext cx="1009650" cy="1051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19050</xdr:colOff>
      <xdr:row>2</xdr:row>
      <xdr:rowOff>47626</xdr:rowOff>
    </xdr:from>
    <xdr:to>
      <xdr:col>32</xdr:col>
      <xdr:colOff>120863</xdr:colOff>
      <xdr:row>23</xdr:row>
      <xdr:rowOff>123825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28" r="21853"/>
        <a:stretch/>
      </xdr:blipFill>
      <xdr:spPr bwMode="auto">
        <a:xfrm>
          <a:off x="3448050" y="400051"/>
          <a:ext cx="2768813" cy="3505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28576</xdr:colOff>
      <xdr:row>2</xdr:row>
      <xdr:rowOff>19051</xdr:rowOff>
    </xdr:from>
    <xdr:to>
      <xdr:col>14</xdr:col>
      <xdr:colOff>131238</xdr:colOff>
      <xdr:row>23</xdr:row>
      <xdr:rowOff>85725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72" r="22090"/>
        <a:stretch/>
      </xdr:blipFill>
      <xdr:spPr bwMode="auto">
        <a:xfrm>
          <a:off x="219076" y="371476"/>
          <a:ext cx="2579162" cy="349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26</xdr:row>
      <xdr:rowOff>134582</xdr:rowOff>
    </xdr:from>
    <xdr:to>
      <xdr:col>9</xdr:col>
      <xdr:colOff>107074</xdr:colOff>
      <xdr:row>41</xdr:row>
      <xdr:rowOff>7728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" t="14534" r="59446" b="13665"/>
        <a:stretch/>
      </xdr:blipFill>
      <xdr:spPr bwMode="auto">
        <a:xfrm>
          <a:off x="133350" y="4430357"/>
          <a:ext cx="1688224" cy="2302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117584</xdr:colOff>
      <xdr:row>26</xdr:row>
      <xdr:rowOff>123825</xdr:rowOff>
    </xdr:from>
    <xdr:to>
      <xdr:col>22</xdr:col>
      <xdr:colOff>97877</xdr:colOff>
      <xdr:row>40</xdr:row>
      <xdr:rowOff>139811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406" t="13853" r="236" b="14346"/>
        <a:stretch/>
      </xdr:blipFill>
      <xdr:spPr bwMode="auto">
        <a:xfrm>
          <a:off x="1832084" y="4419600"/>
          <a:ext cx="2456793" cy="2282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19050</xdr:colOff>
          <xdr:row>2</xdr:row>
          <xdr:rowOff>114300</xdr:rowOff>
        </xdr:to>
        <xdr:sp macro="" textlink="">
          <xdr:nvSpPr>
            <xdr:cNvPr id="1025" name="Bild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5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P271"/>
  <sheetViews>
    <sheetView workbookViewId="0">
      <pane ySplit="1" topLeftCell="A2" activePane="bottomLeft" state="frozen"/>
      <selection activeCell="B262" sqref="B262"/>
      <selection pane="bottomLeft" activeCell="D15" sqref="D15"/>
    </sheetView>
  </sheetViews>
  <sheetFormatPr baseColWidth="10" defaultRowHeight="10" x14ac:dyDescent="0.2"/>
  <cols>
    <col min="1" max="5" width="35.77734375" customWidth="1"/>
  </cols>
  <sheetData>
    <row r="1" spans="1:5" ht="13" x14ac:dyDescent="0.2">
      <c r="A1" s="10" t="s">
        <v>91</v>
      </c>
      <c r="B1" s="10" t="s">
        <v>86</v>
      </c>
      <c r="C1" s="10" t="s">
        <v>88</v>
      </c>
      <c r="D1" s="10" t="s">
        <v>89</v>
      </c>
      <c r="E1" s="10" t="s">
        <v>90</v>
      </c>
    </row>
    <row r="2" spans="1:5" x14ac:dyDescent="0.2">
      <c r="A2" s="4" t="str">
        <f>IF(Titelblatt!$BN$2=$B$1,$B2,IF(Titelblatt!$BN$2=$C$1,$C2,IF(Titelblatt!$BN$2=$D$1,$D2,IF(Titelblatt!$BN$2=$E$1,$E2,0))))</f>
        <v>Schenker Stores SA</v>
      </c>
      <c r="B2" t="s">
        <v>16</v>
      </c>
      <c r="C2" s="2" t="s">
        <v>108</v>
      </c>
      <c r="D2" t="s">
        <v>239</v>
      </c>
      <c r="E2" t="s">
        <v>109</v>
      </c>
    </row>
    <row r="3" spans="1:5" ht="20" x14ac:dyDescent="0.2">
      <c r="A3" s="4" t="str">
        <f>IF(Titelblatt!$BN$2=$B$1,$B3,IF(Titelblatt!$BN$2=$C$1,$C3,IF(Titelblatt!$BN$2=$D$1,$D3,IF(Titelblatt!$BN$2=$E$1,$E3,0))))</f>
        <v>systèmes de protection contre le soleil et les intempéries</v>
      </c>
      <c r="B3" t="s">
        <v>17</v>
      </c>
      <c r="C3" s="3" t="s">
        <v>503</v>
      </c>
      <c r="D3" t="s">
        <v>504</v>
      </c>
      <c r="E3" t="s">
        <v>505</v>
      </c>
    </row>
    <row r="4" spans="1:5" x14ac:dyDescent="0.2">
      <c r="A4" s="4" t="str">
        <f>IF(Titelblatt!$BN$2=$B$1,$B4,IF(Titelblatt!$BN$2=$C$1,$C4,IF(Titelblatt!$BN$2=$D$1,$D4,IF(Titelblatt!$BN$2=$E$1,$E4,0))))</f>
        <v>CH-5012 Schönenwerd</v>
      </c>
      <c r="B4" t="s">
        <v>19</v>
      </c>
      <c r="C4" s="3" t="s">
        <v>19</v>
      </c>
      <c r="D4" t="s">
        <v>19</v>
      </c>
      <c r="E4" t="s">
        <v>19</v>
      </c>
    </row>
    <row r="5" spans="1:5" x14ac:dyDescent="0.2">
      <c r="A5" s="4" t="str">
        <f>IF(Titelblatt!$BN$2=$B$1,$B5,IF(Titelblatt!$BN$2=$C$1,$C5,IF(Titelblatt!$BN$2=$D$1,$D5,IF(Titelblatt!$BN$2=$E$1,$E5,0))))</f>
        <v>Stauwehrstrasse 34</v>
      </c>
      <c r="B5" t="s">
        <v>20</v>
      </c>
      <c r="C5" s="3" t="s">
        <v>20</v>
      </c>
      <c r="D5" t="s">
        <v>20</v>
      </c>
      <c r="E5" t="s">
        <v>20</v>
      </c>
    </row>
    <row r="6" spans="1:5" x14ac:dyDescent="0.2">
      <c r="A6" s="4" t="str">
        <f>IF(Titelblatt!$BN$2=$B$1,$B6,IF(Titelblatt!$BN$2=$C$1,$C6,IF(Titelblatt!$BN$2=$D$1,$D6,IF(Titelblatt!$BN$2=$E$1,$E6,0))))</f>
        <v>Tel. 062 / 858 55 11</v>
      </c>
      <c r="B6" t="s">
        <v>22</v>
      </c>
      <c r="C6" s="3" t="s">
        <v>22</v>
      </c>
      <c r="D6" t="s">
        <v>22</v>
      </c>
      <c r="E6" t="s">
        <v>22</v>
      </c>
    </row>
    <row r="7" spans="1:5" x14ac:dyDescent="0.2">
      <c r="A7" s="4" t="str">
        <f>IF(Titelblatt!$BN$2=$B$1,$B7,IF(Titelblatt!$BN$2=$C$1,$C7,IF(Titelblatt!$BN$2=$D$1,$D7,IF(Titelblatt!$BN$2=$E$1,$E7,0))))</f>
        <v>Fax 062 / 858 57 53 (WV)</v>
      </c>
      <c r="B7" s="110" t="s">
        <v>945</v>
      </c>
      <c r="C7" s="110" t="s">
        <v>945</v>
      </c>
      <c r="D7" s="110" t="s">
        <v>945</v>
      </c>
      <c r="E7" s="110" t="s">
        <v>945</v>
      </c>
    </row>
    <row r="8" spans="1:5" s="107" customFormat="1" x14ac:dyDescent="0.2">
      <c r="A8" s="4" t="str">
        <f>IF(Titelblatt!$BN$2=$B$1,$B8,IF(Titelblatt!$BN$2=$C$1,$C8,IF(Titelblatt!$BN$2=$D$1,$D8,IF(Titelblatt!$BN$2=$E$1,$E8,0))))</f>
        <v>Fax 062 / 858 55 32 (EXP)</v>
      </c>
      <c r="B8" s="110" t="s">
        <v>944</v>
      </c>
      <c r="C8" s="110" t="s">
        <v>944</v>
      </c>
      <c r="D8" s="110" t="s">
        <v>944</v>
      </c>
      <c r="E8" s="110" t="s">
        <v>944</v>
      </c>
    </row>
    <row r="9" spans="1:5" x14ac:dyDescent="0.2">
      <c r="A9" s="4" t="str">
        <f>IF(Titelblatt!$BN$2=$B$1,$B9,IF(Titelblatt!$BN$2=$C$1,$C9,IF(Titelblatt!$BN$2=$D$1,$D9,IF(Titelblatt!$BN$2=$E$1,$E9,0))))</f>
        <v>Tel. 062 / 858 58 13</v>
      </c>
      <c r="B9" s="110" t="s">
        <v>943</v>
      </c>
      <c r="C9" s="110" t="s">
        <v>943</v>
      </c>
      <c r="D9" s="110" t="s">
        <v>943</v>
      </c>
      <c r="E9" s="110" t="s">
        <v>943</v>
      </c>
    </row>
    <row r="10" spans="1:5" x14ac:dyDescent="0.2">
      <c r="A10" s="4" t="str">
        <f>IF(Titelblatt!$BN$2=$B$1,$B10,IF(Titelblatt!$BN$2=$C$1,$C10,IF(Titelblatt!$BN$2=$D$1,$D10,IF(Titelblatt!$BN$2=$E$1,$E10,0))))</f>
        <v>Fax 062 / 858 57 56 (Dispo)</v>
      </c>
      <c r="B10" s="110" t="s">
        <v>942</v>
      </c>
      <c r="C10" s="110" t="s">
        <v>942</v>
      </c>
      <c r="D10" s="110" t="s">
        <v>942</v>
      </c>
      <c r="E10" s="110" t="s">
        <v>942</v>
      </c>
    </row>
    <row r="11" spans="1:5" x14ac:dyDescent="0.2">
      <c r="A11" s="4" t="str">
        <f>IF(Titelblatt!$BN$2=$B$1,$B11,IF(Titelblatt!$BN$2=$C$1,$C11,IF(Titelblatt!$BN$2=$D$1,$D11,IF(Titelblatt!$BN$2=$E$1,$E11,0))))</f>
        <v>Email: dispo@storen.ch</v>
      </c>
      <c r="B11" t="s">
        <v>58</v>
      </c>
      <c r="C11" s="107" t="s">
        <v>58</v>
      </c>
      <c r="D11" s="107" t="s">
        <v>58</v>
      </c>
      <c r="E11" s="107" t="s">
        <v>58</v>
      </c>
    </row>
    <row r="12" spans="1:5" s="107" customFormat="1" x14ac:dyDescent="0.2">
      <c r="A12" s="4" t="str">
        <f>IF(Titelblatt!$BN$2=$B$1,$B12,IF(Titelblatt!$BN$2=$C$1,$C12,IF(Titelblatt!$BN$2=$D$1,$D12,IF(Titelblatt!$BN$2=$E$1,$E12,0))))</f>
        <v>Email: wiederverkauf@storen.ch</v>
      </c>
      <c r="B12" s="110" t="s">
        <v>940</v>
      </c>
      <c r="C12" s="110" t="s">
        <v>940</v>
      </c>
      <c r="D12" s="110" t="s">
        <v>940</v>
      </c>
      <c r="E12" s="110" t="s">
        <v>940</v>
      </c>
    </row>
    <row r="13" spans="1:5" s="107" customFormat="1" x14ac:dyDescent="0.2">
      <c r="A13" s="4" t="str">
        <f>IF(Titelblatt!$BN$2=$B$1,$B13,IF(Titelblatt!$BN$2=$C$1,$C13,IF(Titelblatt!$BN$2=$D$1,$D13,IF(Titelblatt!$BN$2=$E$1,$E13,0))))</f>
        <v>Email: mailbox_export@storen.ch</v>
      </c>
      <c r="B13" s="110" t="s">
        <v>941</v>
      </c>
      <c r="C13" s="110" t="s">
        <v>941</v>
      </c>
      <c r="D13" s="110" t="s">
        <v>941</v>
      </c>
      <c r="E13" s="110" t="s">
        <v>941</v>
      </c>
    </row>
    <row r="14" spans="1:5" x14ac:dyDescent="0.2">
      <c r="A14" s="4" t="str">
        <f>IF(Titelblatt!$BN$2=$B$1,$B14,IF(Titelblatt!$BN$2=$C$1,$C14,IF(Titelblatt!$BN$2=$D$1,$D14,IF(Titelblatt!$BN$2=$E$1,$E14,0))))</f>
        <v>Schenker Stores France SAS</v>
      </c>
      <c r="B14" t="s">
        <v>59</v>
      </c>
      <c r="C14" s="4" t="s">
        <v>59</v>
      </c>
      <c r="D14" t="s">
        <v>59</v>
      </c>
      <c r="E14" t="s">
        <v>59</v>
      </c>
    </row>
    <row r="15" spans="1:5" x14ac:dyDescent="0.2">
      <c r="A15" s="4" t="str">
        <f>IF(Titelblatt!$BN$2=$B$1,$B15,IF(Titelblatt!$BN$2=$C$1,$C15,IF(Titelblatt!$BN$2=$D$1,$D15,IF(Titelblatt!$BN$2=$E$1,$E15,0))))</f>
        <v>28, La Tannerie</v>
      </c>
      <c r="B15" t="s">
        <v>60</v>
      </c>
      <c r="C15" s="4" t="s">
        <v>60</v>
      </c>
      <c r="D15" t="s">
        <v>60</v>
      </c>
      <c r="E15" t="s">
        <v>60</v>
      </c>
    </row>
    <row r="16" spans="1:5" x14ac:dyDescent="0.2">
      <c r="A16" s="4" t="str">
        <f>IF(Titelblatt!$BN$2=$B$1,$B16,IF(Titelblatt!$BN$2=$C$1,$C16,IF(Titelblatt!$BN$2=$D$1,$D16,IF(Titelblatt!$BN$2=$E$1,$E16,0))))</f>
        <v>57070 Saint Julien les Metz</v>
      </c>
      <c r="B16" t="s">
        <v>61</v>
      </c>
      <c r="C16" s="4" t="s">
        <v>61</v>
      </c>
      <c r="D16" t="s">
        <v>61</v>
      </c>
      <c r="E16" t="s">
        <v>61</v>
      </c>
    </row>
    <row r="17" spans="1:5" x14ac:dyDescent="0.2">
      <c r="A17" s="4" t="str">
        <f>IF(Titelblatt!$BN$2=$B$1,$B17,IF(Titelblatt!$BN$2=$C$1,$C17,IF(Titelblatt!$BN$2=$D$1,$D17,IF(Titelblatt!$BN$2=$E$1,$E17,0))))</f>
        <v>Tél. 03 87 21 82 80</v>
      </c>
      <c r="B17" t="s">
        <v>62</v>
      </c>
      <c r="C17" s="4" t="s">
        <v>62</v>
      </c>
      <c r="D17" t="s">
        <v>62</v>
      </c>
      <c r="E17" t="s">
        <v>62</v>
      </c>
    </row>
    <row r="18" spans="1:5" x14ac:dyDescent="0.2">
      <c r="A18" s="4" t="str">
        <f>IF(Titelblatt!$BN$2=$B$1,$B18,IF(Titelblatt!$BN$2=$C$1,$C18,IF(Titelblatt!$BN$2=$D$1,$D18,IF(Titelblatt!$BN$2=$E$1,$E18,0))))</f>
        <v>Fax. 03 88 85 64 11</v>
      </c>
      <c r="B18" t="s">
        <v>63</v>
      </c>
      <c r="C18" s="4" t="s">
        <v>63</v>
      </c>
      <c r="D18" t="s">
        <v>63</v>
      </c>
      <c r="E18" t="s">
        <v>63</v>
      </c>
    </row>
    <row r="19" spans="1:5" x14ac:dyDescent="0.2">
      <c r="A19" s="4" t="str">
        <f>IF(Titelblatt!$BN$2=$B$1,$B19,IF(Titelblatt!$BN$2=$C$1,$C19,IF(Titelblatt!$BN$2=$D$1,$D19,IF(Titelblatt!$BN$2=$E$1,$E19,0))))</f>
        <v>e-mail: info@schenkerstores.com</v>
      </c>
      <c r="B19" t="s">
        <v>64</v>
      </c>
      <c r="C19" s="5" t="s">
        <v>344</v>
      </c>
      <c r="D19" t="s">
        <v>64</v>
      </c>
      <c r="E19" t="s">
        <v>344</v>
      </c>
    </row>
    <row r="20" spans="1:5" x14ac:dyDescent="0.2">
      <c r="A20" s="4" t="str">
        <f>IF(Titelblatt!$BN$2=$B$1,$B20,IF(Titelblatt!$BN$2=$C$1,$C20,IF(Titelblatt!$BN$2=$D$1,$D20,IF(Titelblatt!$BN$2=$E$1,$E20,0))))</f>
        <v>objet:</v>
      </c>
      <c r="B20" t="s">
        <v>18</v>
      </c>
      <c r="C20" s="3" t="s">
        <v>460</v>
      </c>
      <c r="D20" t="s">
        <v>461</v>
      </c>
      <c r="E20" t="s">
        <v>462</v>
      </c>
    </row>
    <row r="21" spans="1:5" x14ac:dyDescent="0.2">
      <c r="A21" s="4" t="str">
        <f>IF(Titelblatt!$BN$2=$B$1,$B21,IF(Titelblatt!$BN$2=$C$1,$C21,IF(Titelblatt!$BN$2=$D$1,$D21,IF(Titelblatt!$BN$2=$E$1,$E21,0))))</f>
        <v>Rue:</v>
      </c>
      <c r="B21" t="s">
        <v>21</v>
      </c>
      <c r="C21" s="3" t="s">
        <v>110</v>
      </c>
      <c r="D21" t="s">
        <v>249</v>
      </c>
      <c r="E21" t="s">
        <v>527</v>
      </c>
    </row>
    <row r="22" spans="1:5" x14ac:dyDescent="0.2">
      <c r="A22" s="4" t="str">
        <f>IF(Titelblatt!$BN$2=$B$1,$B22,IF(Titelblatt!$BN$2=$C$1,$C22,IF(Titelblatt!$BN$2=$D$1,$D22,IF(Titelblatt!$BN$2=$E$1,$E22,0))))</f>
        <v>NPA, localité:</v>
      </c>
      <c r="B22" t="s">
        <v>23</v>
      </c>
      <c r="C22" s="3" t="s">
        <v>466</v>
      </c>
      <c r="D22" t="s">
        <v>467</v>
      </c>
      <c r="E22" t="s">
        <v>468</v>
      </c>
    </row>
    <row r="23" spans="1:5" x14ac:dyDescent="0.2">
      <c r="A23" s="4" t="str">
        <f>IF(Titelblatt!$BN$2=$B$1,$B23,IF(Titelblatt!$BN$2=$C$1,$C23,IF(Titelblatt!$BN$2=$D$1,$D23,IF(Titelblatt!$BN$2=$E$1,$E23,0))))</f>
        <v>formulaire de cote / de données</v>
      </c>
      <c r="B23" t="s">
        <v>65</v>
      </c>
      <c r="C23" s="3" t="s">
        <v>441</v>
      </c>
      <c r="D23" t="s">
        <v>442</v>
      </c>
      <c r="E23" t="s">
        <v>443</v>
      </c>
    </row>
    <row r="24" spans="1:5" x14ac:dyDescent="0.2">
      <c r="A24" s="152" t="str">
        <f>IF(Titelblatt!$BN$2=$B$1,$B24,IF(Titelblatt!$BN$2=$C$1,$C24,IF(Titelblatt!$BN$2=$D$1,$D24,IF(Titelblatt!$BN$2=$E$1,$E24,0))))</f>
        <v>VSe110Zip (P2157)</v>
      </c>
      <c r="B24" s="110" t="s">
        <v>902</v>
      </c>
      <c r="C24" s="110" t="s">
        <v>902</v>
      </c>
      <c r="D24" s="110" t="s">
        <v>902</v>
      </c>
      <c r="E24" s="110" t="s">
        <v>902</v>
      </c>
    </row>
    <row r="25" spans="1:5" x14ac:dyDescent="0.2">
      <c r="A25" s="4" t="str">
        <f>IF(Titelblatt!$BN$2=$B$1,$B25,IF(Titelblatt!$BN$2=$C$1,$C25,IF(Titelblatt!$BN$2=$D$1,$D25,IF(Titelblatt!$BN$2=$E$1,$E25,0))))</f>
        <v>VSe115Zip (P2158)</v>
      </c>
      <c r="B25" s="110" t="s">
        <v>903</v>
      </c>
      <c r="C25" s="110" t="s">
        <v>903</v>
      </c>
      <c r="D25" s="110" t="s">
        <v>903</v>
      </c>
      <c r="E25" s="110" t="s">
        <v>903</v>
      </c>
    </row>
    <row r="26" spans="1:5" s="107" customFormat="1" x14ac:dyDescent="0.2">
      <c r="A26" s="4" t="str">
        <f>IF(Titelblatt!$BN$2=$B$1,$B26,IF(Titelblatt!$BN$2=$C$1,$C26,IF(Titelblatt!$BN$2=$D$1,$D26,IF(Titelblatt!$BN$2=$E$1,$E26,0))))</f>
        <v>VSe155Zip (P2159)</v>
      </c>
      <c r="B26" s="110" t="s">
        <v>904</v>
      </c>
      <c r="C26" s="110" t="s">
        <v>904</v>
      </c>
      <c r="D26" s="110" t="s">
        <v>904</v>
      </c>
      <c r="E26" s="110" t="s">
        <v>904</v>
      </c>
    </row>
    <row r="27" spans="1:5" x14ac:dyDescent="0.2">
      <c r="A27" s="4" t="str">
        <f>IF(Titelblatt!$BN$2=$B$1,$B27,IF(Titelblatt!$BN$2=$C$1,$C27,IF(Titelblatt!$BN$2=$D$1,$D27,IF(Titelblatt!$BN$2=$E$1,$E27,0))))</f>
        <v>N° de commande</v>
      </c>
      <c r="B27" t="s">
        <v>6</v>
      </c>
      <c r="C27" t="s">
        <v>273</v>
      </c>
      <c r="D27" t="s">
        <v>111</v>
      </c>
      <c r="E27" t="s">
        <v>274</v>
      </c>
    </row>
    <row r="28" spans="1:5" x14ac:dyDescent="0.2">
      <c r="A28" s="4" t="str">
        <f>IF(Titelblatt!$BN$2=$B$1,$B28,IF(Titelblatt!$BN$2=$C$1,$C28,IF(Titelblatt!$BN$2=$D$1,$D28,IF(Titelblatt!$BN$2=$E$1,$E28,0))))</f>
        <v>K</v>
      </c>
      <c r="B28" t="s">
        <v>0</v>
      </c>
      <c r="C28" t="s">
        <v>0</v>
      </c>
      <c r="D28" t="s">
        <v>0</v>
      </c>
      <c r="E28" t="s">
        <v>0</v>
      </c>
    </row>
    <row r="29" spans="1:5" x14ac:dyDescent="0.2">
      <c r="A29" s="4" t="str">
        <f>IF(Titelblatt!$BN$2=$B$1,$B29,IF(Titelblatt!$BN$2=$C$1,$C29,IF(Titelblatt!$BN$2=$D$1,$D29,IF(Titelblatt!$BN$2=$E$1,$E29,0))))</f>
        <v>T</v>
      </c>
      <c r="B29" t="s">
        <v>1</v>
      </c>
      <c r="C29" t="s">
        <v>1</v>
      </c>
      <c r="D29" t="s">
        <v>1</v>
      </c>
      <c r="E29" t="s">
        <v>1</v>
      </c>
    </row>
    <row r="30" spans="1:5" x14ac:dyDescent="0.2">
      <c r="A30" s="4" t="str">
        <f>IF(Titelblatt!$BN$2=$B$1,$B30,IF(Titelblatt!$BN$2=$C$1,$C30,IF(Titelblatt!$BN$2=$D$1,$D30,IF(Titelblatt!$BN$2=$E$1,$E30,0))))</f>
        <v>type</v>
      </c>
      <c r="B30" t="s">
        <v>2</v>
      </c>
      <c r="C30" t="s">
        <v>533</v>
      </c>
      <c r="D30" t="s">
        <v>112</v>
      </c>
      <c r="E30" t="s">
        <v>534</v>
      </c>
    </row>
    <row r="31" spans="1:5" x14ac:dyDescent="0.2">
      <c r="A31" s="4" t="str">
        <f>IF(Titelblatt!$BN$2=$B$1,$B31,IF(Titelblatt!$BN$2=$C$1,$C31,IF(Titelblatt!$BN$2=$D$1,$D31,IF(Titelblatt!$BN$2=$E$1,$E31,0))))</f>
        <v>N° de page</v>
      </c>
      <c r="B31" t="s">
        <v>57</v>
      </c>
      <c r="C31" t="s">
        <v>310</v>
      </c>
      <c r="D31" t="s">
        <v>311</v>
      </c>
      <c r="E31" t="s">
        <v>312</v>
      </c>
    </row>
    <row r="32" spans="1:5" x14ac:dyDescent="0.2">
      <c r="A32" s="4" t="str">
        <f>IF(Titelblatt!$BN$2=$B$1,$B32,IF(Titelblatt!$BN$2=$C$1,$C32,IF(Titelblatt!$BN$2=$D$1,$D32,IF(Titelblatt!$BN$2=$E$1,$E32,0))))</f>
        <v>nombre de pages</v>
      </c>
      <c r="B32" t="s">
        <v>152</v>
      </c>
      <c r="C32" t="s">
        <v>308</v>
      </c>
      <c r="D32" t="s">
        <v>306</v>
      </c>
      <c r="E32" t="s">
        <v>309</v>
      </c>
    </row>
    <row r="33" spans="1:16" x14ac:dyDescent="0.2">
      <c r="A33" s="4" t="str">
        <f>IF(Titelblatt!$BN$2=$B$1,$B33,IF(Titelblatt!$BN$2=$C$1,$C33,IF(Titelblatt!$BN$2=$D$1,$D33,IF(Titelblatt!$BN$2=$E$1,$E33,0))))</f>
        <v>nbre pages</v>
      </c>
      <c r="B33" s="3" t="s">
        <v>11</v>
      </c>
      <c r="C33" s="3" t="s">
        <v>305</v>
      </c>
      <c r="D33" t="s">
        <v>306</v>
      </c>
      <c r="E33" t="s">
        <v>307</v>
      </c>
    </row>
    <row r="34" spans="1:16" x14ac:dyDescent="0.2">
      <c r="A34" s="4" t="str">
        <f>IF(Titelblatt!$BN$2=$B$1,$B34,IF(Titelblatt!$BN$2=$C$1,$C34,IF(Titelblatt!$BN$2=$D$1,$D34,IF(Titelblatt!$BN$2=$E$1,$E34,0))))</f>
        <v>objet</v>
      </c>
      <c r="B34" t="s">
        <v>29</v>
      </c>
      <c r="C34" t="s">
        <v>381</v>
      </c>
      <c r="D34" t="s">
        <v>382</v>
      </c>
      <c r="E34" t="s">
        <v>383</v>
      </c>
    </row>
    <row r="35" spans="1:16" x14ac:dyDescent="0.2">
      <c r="A35" s="4" t="str">
        <f>IF(Titelblatt!$BN$2=$B$1,$B35,IF(Titelblatt!$BN$2=$C$1,$C35,IF(Titelblatt!$BN$2=$D$1,$D35,IF(Titelblatt!$BN$2=$E$1,$E35,0))))</f>
        <v>date</v>
      </c>
      <c r="B35" t="s">
        <v>27</v>
      </c>
      <c r="C35" t="s">
        <v>323</v>
      </c>
      <c r="D35" t="s">
        <v>324</v>
      </c>
      <c r="E35" t="s">
        <v>325</v>
      </c>
    </row>
    <row r="36" spans="1:16" x14ac:dyDescent="0.2">
      <c r="A36" s="4" t="str">
        <f>IF(Titelblatt!$BN$2=$B$1,$B36,IF(Titelblatt!$BN$2=$C$1,$C36,IF(Titelblatt!$BN$2=$D$1,$D36,IF(Titelblatt!$BN$2=$E$1,$E36,0))))</f>
        <v>visa</v>
      </c>
      <c r="B36" t="s">
        <v>28</v>
      </c>
      <c r="C36" t="s">
        <v>543</v>
      </c>
      <c r="D36" t="s">
        <v>113</v>
      </c>
      <c r="E36" t="s">
        <v>544</v>
      </c>
    </row>
    <row r="37" spans="1:16" x14ac:dyDescent="0.2">
      <c r="A37" s="4" t="str">
        <f>IF(Titelblatt!$BN$2=$B$1,$B37,IF(Titelblatt!$BN$2=$C$1,$C37,IF(Titelblatt!$BN$2=$D$1,$D37,IF(Titelblatt!$BN$2=$E$1,$E37,0))))</f>
        <v>délai pour</v>
      </c>
      <c r="B37" t="s">
        <v>26</v>
      </c>
      <c r="C37" t="s">
        <v>528</v>
      </c>
      <c r="D37" t="s">
        <v>114</v>
      </c>
      <c r="E37" t="s">
        <v>529</v>
      </c>
    </row>
    <row r="38" spans="1:16" x14ac:dyDescent="0.2">
      <c r="A38" s="4" t="str">
        <f>IF(Titelblatt!$BN$2=$B$1,$B38,IF(Titelblatt!$BN$2=$C$1,$C38,IF(Titelblatt!$BN$2=$D$1,$D38,IF(Titelblatt!$BN$2=$E$1,$E38,0))))</f>
        <v>relevé de mesures</v>
      </c>
      <c r="B38" t="s">
        <v>33</v>
      </c>
      <c r="C38" t="s">
        <v>444</v>
      </c>
      <c r="D38" t="s">
        <v>115</v>
      </c>
      <c r="E38" t="s">
        <v>445</v>
      </c>
    </row>
    <row r="39" spans="1:16" x14ac:dyDescent="0.2">
      <c r="A39" s="4" t="str">
        <f>IF(Titelblatt!$BN$2=$B$1,$B39,IF(Titelblatt!$BN$2=$C$1,$C39,IF(Titelblatt!$BN$2=$D$1,$D39,IF(Titelblatt!$BN$2=$E$1,$E39,0))))</f>
        <v>semaine d'expédition</v>
      </c>
      <c r="B39" t="s">
        <v>36</v>
      </c>
      <c r="C39" t="s">
        <v>506</v>
      </c>
      <c r="D39" t="s">
        <v>507</v>
      </c>
      <c r="E39" t="s">
        <v>508</v>
      </c>
      <c r="P39" t="e">
        <f ca="1">Sprache!E227altre fibre tessili(Sprache!$A$181&amp;""&amp;Sprache!$A$242&amp;"")</f>
        <v>#NAME?</v>
      </c>
    </row>
    <row r="40" spans="1:16" x14ac:dyDescent="0.2">
      <c r="A40" s="4" t="str">
        <f>IF(Titelblatt!$BN$2=$B$1,$B40,IF(Titelblatt!$BN$2=$C$1,$C40,IF(Titelblatt!$BN$2=$D$1,$D40,IF(Titelblatt!$BN$2=$E$1,$E40,0))))</f>
        <v>livraison anticipée mat. Él.</v>
      </c>
      <c r="B40" t="s">
        <v>38</v>
      </c>
      <c r="C40" t="s">
        <v>545</v>
      </c>
      <c r="D40" t="s">
        <v>546</v>
      </c>
      <c r="E40" t="s">
        <v>547</v>
      </c>
    </row>
    <row r="41" spans="1:16" x14ac:dyDescent="0.2">
      <c r="A41" s="4" t="str">
        <f>IF(Titelblatt!$BN$2=$B$1,$B41,IF(Titelblatt!$BN$2=$C$1,$C41,IF(Titelblatt!$BN$2=$D$1,$D41,IF(Titelblatt!$BN$2=$E$1,$E41,0))))</f>
        <v>livraison anticipée schéma</v>
      </c>
      <c r="B41" t="s">
        <v>39</v>
      </c>
      <c r="C41" t="s">
        <v>548</v>
      </c>
      <c r="D41" t="s">
        <v>549</v>
      </c>
      <c r="E41" t="s">
        <v>550</v>
      </c>
    </row>
    <row r="42" spans="1:16" x14ac:dyDescent="0.2">
      <c r="A42" s="4" t="str">
        <f>IF(Titelblatt!$BN$2=$B$1,$B42,IF(Titelblatt!$BN$2=$C$1,$C42,IF(Titelblatt!$BN$2=$D$1,$D42,IF(Titelblatt!$BN$2=$E$1,$E42,0))))</f>
        <v>papiers TAB</v>
      </c>
      <c r="B42" t="s">
        <v>47</v>
      </c>
      <c r="C42" t="s">
        <v>463</v>
      </c>
      <c r="D42" t="s">
        <v>464</v>
      </c>
      <c r="E42" t="s">
        <v>465</v>
      </c>
    </row>
    <row r="43" spans="1:16" x14ac:dyDescent="0.2">
      <c r="A43" s="4" t="str">
        <f>IF(Titelblatt!$BN$2=$B$1,$B43,IF(Titelblatt!$BN$2=$C$1,$C43,IF(Titelblatt!$BN$2=$D$1,$D43,IF(Titelblatt!$BN$2=$E$1,$E43,0))))</f>
        <v>dessin</v>
      </c>
      <c r="B43" t="s">
        <v>48</v>
      </c>
      <c r="C43" t="s">
        <v>565</v>
      </c>
      <c r="D43" t="s">
        <v>116</v>
      </c>
      <c r="E43" t="s">
        <v>566</v>
      </c>
    </row>
    <row r="44" spans="1:16" x14ac:dyDescent="0.2">
      <c r="A44" s="4" t="str">
        <f>IF(Titelblatt!$BN$2=$B$1,$B44,IF(Titelblatt!$BN$2=$C$1,$C44,IF(Titelblatt!$BN$2=$D$1,$D44,IF(Titelblatt!$BN$2=$E$1,$E44,0))))</f>
        <v>liste de pièces</v>
      </c>
      <c r="B44" t="s">
        <v>49</v>
      </c>
      <c r="C44" t="s">
        <v>516</v>
      </c>
      <c r="D44" t="s">
        <v>117</v>
      </c>
      <c r="E44" t="s">
        <v>517</v>
      </c>
    </row>
    <row r="45" spans="1:16" x14ac:dyDescent="0.2">
      <c r="A45" s="4" t="str">
        <f>IF(Titelblatt!$BN$2=$B$1,$B45,IF(Titelblatt!$BN$2=$C$1,$C45,IF(Titelblatt!$BN$2=$D$1,$D45,IF(Titelblatt!$BN$2=$E$1,$E45,0))))</f>
        <v>Commande centralisée</v>
      </c>
      <c r="B45" t="s">
        <v>25</v>
      </c>
      <c r="C45" t="s">
        <v>250</v>
      </c>
      <c r="D45" t="s">
        <v>118</v>
      </c>
      <c r="E45" t="s">
        <v>119</v>
      </c>
    </row>
    <row r="46" spans="1:16" x14ac:dyDescent="0.2">
      <c r="A46" s="4" t="str">
        <f>IF(Titelblatt!$BN$2=$B$1,$B46,IF(Titelblatt!$BN$2=$C$1,$C46,IF(Titelblatt!$BN$2=$D$1,$D46,IF(Titelblatt!$BN$2=$E$1,$E46,0))))</f>
        <v>UP blanc</v>
      </c>
      <c r="B46" t="s">
        <v>35</v>
      </c>
      <c r="C46" t="s">
        <v>540</v>
      </c>
      <c r="D46" t="s">
        <v>541</v>
      </c>
      <c r="E46" t="s">
        <v>542</v>
      </c>
    </row>
    <row r="47" spans="1:16" x14ac:dyDescent="0.2">
      <c r="A47" s="4" t="str">
        <f>IF(Titelblatt!$BN$2=$B$1,$B47,IF(Titelblatt!$BN$2=$C$1,$C47,IF(Titelblatt!$BN$2=$D$1,$D47,IF(Titelblatt!$BN$2=$E$1,$E47,0))))</f>
        <v>AP blanc</v>
      </c>
      <c r="B47" t="s">
        <v>37</v>
      </c>
      <c r="C47" t="s">
        <v>120</v>
      </c>
      <c r="D47" t="s">
        <v>268</v>
      </c>
      <c r="E47" t="s">
        <v>269</v>
      </c>
    </row>
    <row r="48" spans="1:16" x14ac:dyDescent="0.2">
      <c r="A48" s="4" t="str">
        <f>IF(Titelblatt!$BN$2=$B$1,$B48,IF(Titelblatt!$BN$2=$C$1,$C48,IF(Titelblatt!$BN$2=$D$1,$D48,IF(Titelblatt!$BN$2=$E$1,$E48,0))))</f>
        <v>comb. Blanc</v>
      </c>
      <c r="B48" t="s">
        <v>155</v>
      </c>
      <c r="C48" t="s">
        <v>414</v>
      </c>
      <c r="D48" t="s">
        <v>156</v>
      </c>
      <c r="E48" t="s">
        <v>415</v>
      </c>
    </row>
    <row r="49" spans="1:5" x14ac:dyDescent="0.2">
      <c r="A49" s="4" t="str">
        <f>IF(Titelblatt!$BN$2=$B$1,$B49,IF(Titelblatt!$BN$2=$C$1,$C49,IF(Titelblatt!$BN$2=$D$1,$D49,IF(Titelblatt!$BN$2=$E$1,$E49,0))))</f>
        <v>2 moteurs</v>
      </c>
      <c r="B49" t="s">
        <v>41</v>
      </c>
      <c r="C49" t="s">
        <v>121</v>
      </c>
      <c r="D49" t="s">
        <v>122</v>
      </c>
      <c r="E49" t="s">
        <v>123</v>
      </c>
    </row>
    <row r="50" spans="1:5" x14ac:dyDescent="0.2">
      <c r="A50" s="4" t="str">
        <f>IF(Titelblatt!$BN$2=$B$1,$B50,IF(Titelblatt!$BN$2=$C$1,$C50,IF(Titelblatt!$BN$2=$D$1,$D50,IF(Titelblatt!$BN$2=$E$1,$E50,0))))</f>
        <v>3 - 5 moteurs</v>
      </c>
      <c r="B50" t="s">
        <v>42</v>
      </c>
      <c r="C50" t="s">
        <v>251</v>
      </c>
      <c r="D50" t="s">
        <v>124</v>
      </c>
      <c r="E50" t="s">
        <v>125</v>
      </c>
    </row>
    <row r="51" spans="1:5" x14ac:dyDescent="0.2">
      <c r="A51" s="4" t="str">
        <f>IF(Titelblatt!$BN$2=$B$1,$B51,IF(Titelblatt!$BN$2=$C$1,$C51,IF(Titelblatt!$BN$2=$D$1,$D51,IF(Titelblatt!$BN$2=$E$1,$E51,0))))</f>
        <v>avec</v>
      </c>
      <c r="B51" t="s">
        <v>222</v>
      </c>
      <c r="C51" t="s">
        <v>229</v>
      </c>
      <c r="D51" t="s">
        <v>230</v>
      </c>
      <c r="E51" t="s">
        <v>231</v>
      </c>
    </row>
    <row r="52" spans="1:5" x14ac:dyDescent="0.2">
      <c r="A52" s="4" t="str">
        <f>IF(Titelblatt!$BN$2=$B$1,$B52,IF(Titelblatt!$BN$2=$C$1,$C52,IF(Titelblatt!$BN$2=$D$1,$D52,IF(Titelblatt!$BN$2=$E$1,$E52,0))))</f>
        <v>interruteur:</v>
      </c>
      <c r="B52" t="s">
        <v>34</v>
      </c>
      <c r="C52" t="s">
        <v>473</v>
      </c>
      <c r="D52" t="s">
        <v>474</v>
      </c>
      <c r="E52" t="s">
        <v>475</v>
      </c>
    </row>
    <row r="53" spans="1:5" x14ac:dyDescent="0.2">
      <c r="A53" s="4" t="str">
        <f>IF(Titelblatt!$BN$2=$B$1,$B53,IF(Titelblatt!$BN$2=$C$1,$C53,IF(Titelblatt!$BN$2=$D$1,$D53,IF(Titelblatt!$BN$2=$E$1,$E53,0))))</f>
        <v>Relais:</v>
      </c>
      <c r="B53" t="s">
        <v>40</v>
      </c>
      <c r="C53" t="s">
        <v>40</v>
      </c>
      <c r="D53" t="s">
        <v>126</v>
      </c>
      <c r="E53" t="s">
        <v>472</v>
      </c>
    </row>
    <row r="54" spans="1:5" x14ac:dyDescent="0.2">
      <c r="A54" s="4" t="str">
        <f>IF(Titelblatt!$BN$2=$B$1,$B54,IF(Titelblatt!$BN$2=$C$1,$C54,IF(Titelblatt!$BN$2=$D$1,$D54,IF(Titelblatt!$BN$2=$E$1,$E54,0))))</f>
        <v>feuille supplémentaire</v>
      </c>
      <c r="B54" t="s">
        <v>50</v>
      </c>
      <c r="C54" s="3" t="s">
        <v>567</v>
      </c>
      <c r="D54" t="s">
        <v>568</v>
      </c>
      <c r="E54" t="s">
        <v>569</v>
      </c>
    </row>
    <row r="55" spans="1:5" x14ac:dyDescent="0.2">
      <c r="A55" s="4" t="str">
        <f>IF(Titelblatt!$BN$2=$B$1,$B55,IF(Titelblatt!$BN$2=$C$1,$C55,IF(Titelblatt!$BN$2=$D$1,$D55,IF(Titelblatt!$BN$2=$E$1,$E55,0))))</f>
        <v>croquis</v>
      </c>
      <c r="B55" t="s">
        <v>51</v>
      </c>
      <c r="C55" s="3" t="s">
        <v>501</v>
      </c>
      <c r="D55" t="s">
        <v>127</v>
      </c>
      <c r="E55" t="s">
        <v>502</v>
      </c>
    </row>
    <row r="56" spans="1:5" x14ac:dyDescent="0.2">
      <c r="A56" s="4" t="str">
        <f>IF(Titelblatt!$BN$2=$B$1,$B56,IF(Titelblatt!$BN$2=$C$1,$C56,IF(Titelblatt!$BN$2=$D$1,$D56,IF(Titelblatt!$BN$2=$E$1,$E56,0))))</f>
        <v>plans d'architecte</v>
      </c>
      <c r="B56" t="s">
        <v>52</v>
      </c>
      <c r="C56" s="3" t="s">
        <v>270</v>
      </c>
      <c r="D56" t="s">
        <v>271</v>
      </c>
      <c r="E56" t="s">
        <v>272</v>
      </c>
    </row>
    <row r="57" spans="1:5" x14ac:dyDescent="0.2">
      <c r="A57" s="4">
        <f>IF(Titelblatt!$BN$2=$B$1,$B57,IF(Titelblatt!$BN$2=$C$1,$C57,IF(Titelblatt!$BN$2=$D$1,$D57,IF(Titelblatt!$BN$2=$E$1,$E57,0))))</f>
        <v>0</v>
      </c>
      <c r="B57" t="s">
        <v>53</v>
      </c>
    </row>
    <row r="58" spans="1:5" x14ac:dyDescent="0.2">
      <c r="A58" s="4" t="str">
        <f>IF(Titelblatt!$BN$2=$B$1,$B58,IF(Titelblatt!$BN$2=$C$1,$C58,IF(Titelblatt!$BN$2=$D$1,$D58,IF(Titelblatt!$BN$2=$E$1,$E58,0))))</f>
        <v>livraison anticipée matériel électrique</v>
      </c>
      <c r="B58" t="s">
        <v>44</v>
      </c>
      <c r="C58" s="3" t="s">
        <v>551</v>
      </c>
      <c r="D58" t="s">
        <v>552</v>
      </c>
      <c r="E58" t="s">
        <v>553</v>
      </c>
    </row>
    <row r="59" spans="1:5" x14ac:dyDescent="0.2">
      <c r="A59" s="4" t="str">
        <f>IF(Titelblatt!$BN$2=$B$1,$B59,IF(Titelblatt!$BN$2=$C$1,$C59,IF(Titelblatt!$BN$2=$D$1,$D59,IF(Titelblatt!$BN$2=$E$1,$E59,0))))</f>
        <v>adresse:</v>
      </c>
      <c r="B59" t="s">
        <v>153</v>
      </c>
      <c r="C59" s="3" t="s">
        <v>255</v>
      </c>
      <c r="D59" t="s">
        <v>154</v>
      </c>
      <c r="E59" t="s">
        <v>256</v>
      </c>
    </row>
    <row r="60" spans="1:5" x14ac:dyDescent="0.2">
      <c r="A60" s="4" t="str">
        <f>IF(Titelblatt!$BN$2=$B$1,$B60,IF(Titelblatt!$BN$2=$C$1,$C60,IF(Titelblatt!$BN$2=$D$1,$D60,IF(Titelblatt!$BN$2=$E$1,$E60,0))))</f>
        <v>Coulisse</v>
      </c>
      <c r="B60" t="s">
        <v>66</v>
      </c>
      <c r="C60" s="3" t="s">
        <v>128</v>
      </c>
      <c r="D60" t="s">
        <v>129</v>
      </c>
      <c r="E60" t="s">
        <v>232</v>
      </c>
    </row>
    <row r="61" spans="1:5" s="4" customFormat="1" x14ac:dyDescent="0.2">
      <c r="A61" s="4" t="str">
        <f>IF(Titelblatt!$BN$2=$B$1,$B61,IF(Titelblatt!$BN$2=$C$1,$C61,IF(Titelblatt!$BN$2=$D$1,$D61,IF(Titelblatt!$BN$2=$E$1,$E61,0))))</f>
        <v>barre de projection</v>
      </c>
      <c r="B61" s="4" t="s">
        <v>157</v>
      </c>
      <c r="C61" s="5" t="s">
        <v>284</v>
      </c>
      <c r="D61" s="4" t="s">
        <v>285</v>
      </c>
      <c r="E61" s="4" t="s">
        <v>286</v>
      </c>
    </row>
    <row r="62" spans="1:5" s="4" customFormat="1" x14ac:dyDescent="0.2">
      <c r="A62" s="4" t="str">
        <f>IF(Titelblatt!$BN$2=$B$1,$B62,IF(Titelblatt!$BN$2=$C$1,$C62,IF(Titelblatt!$BN$2=$D$1,$D62,IF(Titelblatt!$BN$2=$E$1,$E62,0))))</f>
        <v>support de coulisse</v>
      </c>
      <c r="B62" s="4" t="s">
        <v>14</v>
      </c>
      <c r="C62" s="4" t="s">
        <v>233</v>
      </c>
      <c r="D62" s="4" t="s">
        <v>234</v>
      </c>
      <c r="E62" s="4" t="s">
        <v>235</v>
      </c>
    </row>
    <row r="63" spans="1:5" x14ac:dyDescent="0.2">
      <c r="A63" s="4" t="str">
        <f>IF(Titelblatt!$BN$2=$B$1,$B63,IF(Titelblatt!$BN$2=$C$1,$C63,IF(Titelblatt!$BN$2=$D$1,$D63,IF(Titelblatt!$BN$2=$E$1,$E63,0))))</f>
        <v>auvent</v>
      </c>
      <c r="B63" t="s">
        <v>5</v>
      </c>
      <c r="C63" s="3" t="s">
        <v>240</v>
      </c>
      <c r="D63" t="s">
        <v>241</v>
      </c>
      <c r="E63" t="s">
        <v>575</v>
      </c>
    </row>
    <row r="64" spans="1:5" x14ac:dyDescent="0.2">
      <c r="A64" s="4" t="str">
        <f>IF(Titelblatt!$BN$2=$B$1,$B64,IF(Titelblatt!$BN$2=$C$1,$C64,IF(Titelblatt!$BN$2=$D$1,$D64,IF(Titelblatt!$BN$2=$E$1,$E64,0))))</f>
        <v>accouplement</v>
      </c>
      <c r="B64" t="s">
        <v>76</v>
      </c>
      <c r="C64" s="3" t="s">
        <v>416</v>
      </c>
      <c r="D64" t="s">
        <v>141</v>
      </c>
      <c r="E64" t="s">
        <v>417</v>
      </c>
    </row>
    <row r="65" spans="1:5" x14ac:dyDescent="0.2">
      <c r="A65" s="4" t="str">
        <f>IF(Titelblatt!$BN$2=$B$1,$B65,IF(Titelblatt!$BN$2=$C$1,$C65,IF(Titelblatt!$BN$2=$D$1,$D65,IF(Titelblatt!$BN$2=$E$1,$E65,0))))</f>
        <v>traitement de surface</v>
      </c>
      <c r="B65" t="s">
        <v>24</v>
      </c>
      <c r="C65" t="s">
        <v>458</v>
      </c>
      <c r="D65" t="s">
        <v>130</v>
      </c>
      <c r="E65" t="s">
        <v>459</v>
      </c>
    </row>
    <row r="66" spans="1:5" x14ac:dyDescent="0.2">
      <c r="A66" s="4" t="str">
        <f>IF(Titelblatt!$BN$2=$B$1,$B66,IF(Titelblatt!$BN$2=$C$1,$C66,IF(Titelblatt!$BN$2=$D$1,$D66,IF(Titelblatt!$BN$2=$E$1,$E66,0))))</f>
        <v>N° couleur</v>
      </c>
      <c r="B66" t="s">
        <v>30</v>
      </c>
      <c r="C66" t="s">
        <v>359</v>
      </c>
      <c r="D66" t="s">
        <v>131</v>
      </c>
      <c r="E66" t="s">
        <v>360</v>
      </c>
    </row>
    <row r="67" spans="1:5" x14ac:dyDescent="0.2">
      <c r="A67" s="4" t="str">
        <f>IF(Titelblatt!$BN$2=$B$1,$B67,IF(Titelblatt!$BN$2=$C$1,$C67,IF(Titelblatt!$BN$2=$D$1,$D67,IF(Titelblatt!$BN$2=$E$1,$E67,0))))</f>
        <v>genre de couleur</v>
      </c>
      <c r="B67" t="s">
        <v>31</v>
      </c>
      <c r="C67" t="s">
        <v>348</v>
      </c>
      <c r="D67" t="s">
        <v>132</v>
      </c>
      <c r="E67" t="s">
        <v>349</v>
      </c>
    </row>
    <row r="68" spans="1:5" x14ac:dyDescent="0.2">
      <c r="A68" s="4" t="str">
        <f>IF(Titelblatt!$BN$2=$B$1,$B68,IF(Titelblatt!$BN$2=$C$1,$C68,IF(Titelblatt!$BN$2=$D$1,$D68,IF(Titelblatt!$BN$2=$E$1,$E68,0))))</f>
        <v>mode trait.</v>
      </c>
      <c r="B68" t="s">
        <v>32</v>
      </c>
      <c r="C68" t="s">
        <v>294</v>
      </c>
      <c r="D68" t="s">
        <v>295</v>
      </c>
      <c r="E68" t="s">
        <v>296</v>
      </c>
    </row>
    <row r="69" spans="1:5" x14ac:dyDescent="0.2">
      <c r="A69" s="4" t="str">
        <f>IF(Titelblatt!$BN$2=$B$1,$B69,IF(Titelblatt!$BN$2=$C$1,$C69,IF(Titelblatt!$BN$2=$D$1,$D69,IF(Titelblatt!$BN$2=$E$1,$E69,0))))</f>
        <v>Code de mode de traitement:</v>
      </c>
      <c r="B69" t="s">
        <v>46</v>
      </c>
      <c r="C69" t="s">
        <v>320</v>
      </c>
      <c r="D69" t="s">
        <v>321</v>
      </c>
      <c r="E69" t="s">
        <v>322</v>
      </c>
    </row>
    <row r="70" spans="1:5" x14ac:dyDescent="0.2">
      <c r="A70" s="4" t="str">
        <f>IF(Titelblatt!$BN$2=$B$1,$B70,IF(Titelblatt!$BN$2=$C$1,$C70,IF(Titelblatt!$BN$2=$D$1,$D70,IF(Titelblatt!$BN$2=$E$1,$E70,0))))</f>
        <v>thermolaqué (poudré)</v>
      </c>
      <c r="B70" t="s">
        <v>67</v>
      </c>
      <c r="C70" s="3" t="s">
        <v>336</v>
      </c>
      <c r="D70" t="s">
        <v>911</v>
      </c>
      <c r="E70" t="s">
        <v>337</v>
      </c>
    </row>
    <row r="71" spans="1:5" x14ac:dyDescent="0.2">
      <c r="A71" s="4" t="str">
        <f>IF(Titelblatt!$BN$2=$B$1,$B71,IF(Titelblatt!$BN$2=$C$1,$C71,IF(Titelblatt!$BN$2=$D$1,$D71,IF(Titelblatt!$BN$2=$E$1,$E71,0))))</f>
        <v>anodisé incolore</v>
      </c>
      <c r="B71" t="s">
        <v>68</v>
      </c>
      <c r="C71" s="3" t="s">
        <v>358</v>
      </c>
      <c r="D71" t="s">
        <v>912</v>
      </c>
      <c r="E71" t="s">
        <v>133</v>
      </c>
    </row>
    <row r="72" spans="1:5" x14ac:dyDescent="0.2">
      <c r="A72" s="4" t="str">
        <f>IF(Titelblatt!$BN$2=$B$1,$B72,IF(Titelblatt!$BN$2=$C$1,$C72,IF(Titelblatt!$BN$2=$D$1,$D72,IF(Titelblatt!$BN$2=$E$1,$E72,0))))</f>
        <v>anodisé coloré, mat</v>
      </c>
      <c r="B72" t="s">
        <v>69</v>
      </c>
      <c r="C72" s="3" t="s">
        <v>355</v>
      </c>
      <c r="D72" t="s">
        <v>356</v>
      </c>
      <c r="E72" t="s">
        <v>357</v>
      </c>
    </row>
    <row r="73" spans="1:5" x14ac:dyDescent="0.2">
      <c r="A73" s="4" t="str">
        <f>IF(Titelblatt!$BN$2=$B$1,$B73,IF(Titelblatt!$BN$2=$C$1,$C73,IF(Titelblatt!$BN$2=$D$1,$D73,IF(Titelblatt!$BN$2=$E$1,$E73,0))))</f>
        <v>anodisé coloré, brillant</v>
      </c>
      <c r="B73" t="s">
        <v>70</v>
      </c>
      <c r="C73" s="3" t="s">
        <v>352</v>
      </c>
      <c r="D73" t="s">
        <v>353</v>
      </c>
      <c r="E73" t="s">
        <v>354</v>
      </c>
    </row>
    <row r="74" spans="1:5" x14ac:dyDescent="0.2">
      <c r="A74" s="4" t="str">
        <f>IF(Titelblatt!$BN$2=$B$1,$B74,IF(Titelblatt!$BN$2=$C$1,$C74,IF(Titelblatt!$BN$2=$D$1,$D74,IF(Titelblatt!$BN$2=$E$1,$E74,0))))</f>
        <v>brut</v>
      </c>
      <c r="B74" t="s">
        <v>71</v>
      </c>
      <c r="C74" s="3" t="s">
        <v>134</v>
      </c>
      <c r="D74" t="s">
        <v>135</v>
      </c>
      <c r="E74" t="s">
        <v>136</v>
      </c>
    </row>
    <row r="75" spans="1:5" x14ac:dyDescent="0.2">
      <c r="A75" s="4" t="str">
        <f>IF(Titelblatt!$BN$2=$B$1,$B75,IF(Titelblatt!$BN$2=$C$1,$C75,IF(Titelblatt!$BN$2=$D$1,$D75,IF(Titelblatt!$BN$2=$E$1,$E75,0))))</f>
        <v>Code</v>
      </c>
      <c r="B75" s="3" t="s">
        <v>72</v>
      </c>
      <c r="C75" t="s">
        <v>72</v>
      </c>
      <c r="D75" t="s">
        <v>72</v>
      </c>
      <c r="E75" t="s">
        <v>137</v>
      </c>
    </row>
    <row r="76" spans="1:5" x14ac:dyDescent="0.2">
      <c r="A76" s="4" t="str">
        <f>IF(Titelblatt!$BN$2=$B$1,$B76,IF(Titelblatt!$BN$2=$C$1,$C76,IF(Titelblatt!$BN$2=$D$1,$D76,IF(Titelblatt!$BN$2=$E$1,$E76,0))))</f>
        <v>Remarques</v>
      </c>
      <c r="B76" t="s">
        <v>73</v>
      </c>
      <c r="C76" t="s">
        <v>300</v>
      </c>
      <c r="D76" t="s">
        <v>301</v>
      </c>
      <c r="E76" t="s">
        <v>302</v>
      </c>
    </row>
    <row r="77" spans="1:5" x14ac:dyDescent="0.2">
      <c r="A77" s="4" t="str">
        <f>IF(Titelblatt!$BN$2=$B$1,$B77,IF(Titelblatt!$BN$2=$C$1,$C77,IF(Titelblatt!$BN$2=$D$1,$D77,IF(Titelblatt!$BN$2=$E$1,$E77,0))))</f>
        <v>intérieure</v>
      </c>
      <c r="B77" t="s">
        <v>54</v>
      </c>
      <c r="C77" s="3" t="s">
        <v>408</v>
      </c>
      <c r="D77" t="s">
        <v>409</v>
      </c>
      <c r="E77" t="s">
        <v>410</v>
      </c>
    </row>
    <row r="78" spans="1:5" x14ac:dyDescent="0.2">
      <c r="A78" s="4" t="str">
        <f>IF(Titelblatt!$BN$2=$B$1,$B78,IF(Titelblatt!$BN$2=$C$1,$C78,IF(Titelblatt!$BN$2=$D$1,$D78,IF(Titelblatt!$BN$2=$E$1,$E78,0))))</f>
        <v>extérieure</v>
      </c>
      <c r="B78" t="s">
        <v>55</v>
      </c>
      <c r="C78" s="3" t="s">
        <v>275</v>
      </c>
      <c r="D78" t="s">
        <v>276</v>
      </c>
      <c r="E78" t="s">
        <v>277</v>
      </c>
    </row>
    <row r="79" spans="1:5" x14ac:dyDescent="0.2">
      <c r="A79" s="4" t="str">
        <f>IF(Titelblatt!$BN$2=$B$1,$B79,IF(Titelblatt!$BN$2=$C$1,$C79,IF(Titelblatt!$BN$2=$D$1,$D79,IF(Titelblatt!$BN$2=$E$1,$E79,0))))</f>
        <v>barre à toile</v>
      </c>
      <c r="B79" t="s">
        <v>83</v>
      </c>
      <c r="C79" s="3" t="s">
        <v>578</v>
      </c>
      <c r="D79" t="s">
        <v>149</v>
      </c>
      <c r="E79" t="s">
        <v>150</v>
      </c>
    </row>
    <row r="80" spans="1:5" x14ac:dyDescent="0.2">
      <c r="A80" s="4" t="str">
        <f>IF(Titelblatt!$BN$2=$B$1,$B80,IF(Titelblatt!$BN$2=$C$1,$C80,IF(Titelblatt!$BN$2=$D$1,$D80,IF(Titelblatt!$BN$2=$E$1,$E80,0))))</f>
        <v>genre de coulisse</v>
      </c>
      <c r="B80" t="s">
        <v>93</v>
      </c>
      <c r="C80" s="3" t="s">
        <v>365</v>
      </c>
      <c r="D80" t="s">
        <v>366</v>
      </c>
      <c r="E80" t="s">
        <v>367</v>
      </c>
    </row>
    <row r="81" spans="1:5" x14ac:dyDescent="0.2">
      <c r="A81" s="4" t="str">
        <f>IF(Titelblatt!$BN$2=$B$1,$B81,IF(Titelblatt!$BN$2=$C$1,$C81,IF(Titelblatt!$BN$2=$D$1,$D81,IF(Titelblatt!$BN$2=$E$1,$E81,0))))</f>
        <v>gauche</v>
      </c>
      <c r="B81" t="s">
        <v>94</v>
      </c>
      <c r="C81" s="3" t="s">
        <v>435</v>
      </c>
      <c r="D81" t="s">
        <v>436</v>
      </c>
      <c r="E81" t="s">
        <v>437</v>
      </c>
    </row>
    <row r="82" spans="1:5" x14ac:dyDescent="0.2">
      <c r="A82" s="4" t="str">
        <f>IF(Titelblatt!$BN$2=$B$1,$B82,IF(Titelblatt!$BN$2=$C$1,$C82,IF(Titelblatt!$BN$2=$D$1,$D82,IF(Titelblatt!$BN$2=$E$1,$E82,0))))</f>
        <v>droite</v>
      </c>
      <c r="B82" t="s">
        <v>95</v>
      </c>
      <c r="C82" s="3" t="s">
        <v>469</v>
      </c>
      <c r="D82" t="s">
        <v>470</v>
      </c>
      <c r="E82" t="s">
        <v>471</v>
      </c>
    </row>
    <row r="83" spans="1:5" x14ac:dyDescent="0.2">
      <c r="A83" s="4" t="str">
        <f>IF(Titelblatt!$BN$2=$B$1,$B83,IF(Titelblatt!$BN$2=$C$1,$C83,IF(Titelblatt!$BN$2=$D$1,$D83,IF(Titelblatt!$BN$2=$E$1,$E83,0))))</f>
        <v>colonne</v>
      </c>
      <c r="B83" t="s">
        <v>3</v>
      </c>
      <c r="C83" t="s">
        <v>411</v>
      </c>
      <c r="D83" t="s">
        <v>412</v>
      </c>
      <c r="E83" t="s">
        <v>413</v>
      </c>
    </row>
    <row r="84" spans="1:5" x14ac:dyDescent="0.2">
      <c r="A84" s="4" t="str">
        <f>IF(Titelblatt!$BN$2=$B$1,$B84,IF(Titelblatt!$BN$2=$C$1,$C84,IF(Titelblatt!$BN$2=$D$1,$D84,IF(Titelblatt!$BN$2=$E$1,$E84,0))))</f>
        <v>N° de fenêtre</v>
      </c>
      <c r="B84" t="s">
        <v>7</v>
      </c>
      <c r="C84" t="s">
        <v>361</v>
      </c>
      <c r="D84" t="s">
        <v>138</v>
      </c>
      <c r="E84" t="s">
        <v>362</v>
      </c>
    </row>
    <row r="85" spans="1:5" x14ac:dyDescent="0.2">
      <c r="A85" s="4" t="str">
        <f>IF(Titelblatt!$BN$2=$B$1,$B85,IF(Titelblatt!$BN$2=$C$1,$C85,IF(Titelblatt!$BN$2=$D$1,$D85,IF(Titelblatt!$BN$2=$E$1,$E85,0))))</f>
        <v>nombre de stores</v>
      </c>
      <c r="B85" t="s">
        <v>8</v>
      </c>
      <c r="C85" t="s">
        <v>266</v>
      </c>
      <c r="D85" t="s">
        <v>139</v>
      </c>
      <c r="E85" t="s">
        <v>267</v>
      </c>
    </row>
    <row r="86" spans="1:5" x14ac:dyDescent="0.2">
      <c r="A86" s="4" t="str">
        <f>IF(Titelblatt!$BN$2=$B$1,$B86,IF(Titelblatt!$BN$2=$C$1,$C86,IF(Titelblatt!$BN$2=$D$1,$D86,IF(Titelblatt!$BN$2=$E$1,$E86,0))))</f>
        <v>dépendant de bk</v>
      </c>
      <c r="B86" t="s">
        <v>13</v>
      </c>
      <c r="C86" t="s">
        <v>304</v>
      </c>
      <c r="D86" t="s">
        <v>782</v>
      </c>
      <c r="E86" t="s">
        <v>783</v>
      </c>
    </row>
    <row r="87" spans="1:5" x14ac:dyDescent="0.2">
      <c r="A87" s="4" t="str">
        <f>IF(Titelblatt!$BN$2=$B$1,$B87,IF(Titelblatt!$BN$2=$C$1,$C87,IF(Titelblatt!$BN$2=$D$1,$D87,IF(Titelblatt!$BN$2=$E$1,$E87,0))))</f>
        <v>largeur de l'installation</v>
      </c>
      <c r="B87" t="s">
        <v>224</v>
      </c>
      <c r="C87" t="s">
        <v>317</v>
      </c>
      <c r="D87" t="s">
        <v>318</v>
      </c>
      <c r="E87" t="s">
        <v>319</v>
      </c>
    </row>
    <row r="88" spans="1:5" x14ac:dyDescent="0.2">
      <c r="A88" s="4" t="str">
        <f>IF(Titelblatt!$BN$2=$B$1,$B88,IF(Titelblatt!$BN$2=$C$1,$C88,IF(Titelblatt!$BN$2=$D$1,$D88,IF(Titelblatt!$BN$2=$E$1,$E88,0))))</f>
        <v>sans</v>
      </c>
      <c r="B88" t="s">
        <v>77</v>
      </c>
      <c r="C88" s="3" t="s">
        <v>142</v>
      </c>
      <c r="D88" t="s">
        <v>143</v>
      </c>
      <c r="E88" t="s">
        <v>144</v>
      </c>
    </row>
    <row r="89" spans="1:5" x14ac:dyDescent="0.2">
      <c r="A89" t="str">
        <f>IF(Titelblatt!$BN$2=$B$1,$B89,IF(Titelblatt!$BN$2=$C$1,$C89,IF(Titelblatt!$BN$2=$D$1,$D89,IF(Titelblatt!$BN$2=$E$1,$E89,0))))</f>
        <v>moteur commandé par radio</v>
      </c>
      <c r="B89" s="3" t="s">
        <v>75</v>
      </c>
      <c r="C89" s="3" t="s">
        <v>452</v>
      </c>
      <c r="D89" t="s">
        <v>453</v>
      </c>
      <c r="E89" t="s">
        <v>454</v>
      </c>
    </row>
    <row r="90" spans="1:5" x14ac:dyDescent="0.2">
      <c r="A90" t="str">
        <f>IF(Titelblatt!$BN$2=$B$1,$B90,IF(Titelblatt!$BN$2=$C$1,$C90,IF(Titelblatt!$BN$2=$D$1,$D90,IF(Titelblatt!$BN$2=$E$1,$E90,0))))</f>
        <v>hk coulisse - hk coulisse</v>
      </c>
      <c r="B90" t="s">
        <v>151</v>
      </c>
      <c r="C90" t="s">
        <v>400</v>
      </c>
      <c r="D90" t="s">
        <v>401</v>
      </c>
      <c r="E90" t="s">
        <v>402</v>
      </c>
    </row>
    <row r="91" spans="1:5" x14ac:dyDescent="0.2">
      <c r="A91" t="str">
        <f>IF(Titelblatt!$BN$2=$B$1,$B91,IF(Titelblatt!$BN$2=$C$1,$C91,IF(Titelblatt!$BN$2=$D$1,$D91,IF(Titelblatt!$BN$2=$E$1,$E91,0))))</f>
        <v>dépendant de h</v>
      </c>
      <c r="B91" t="s">
        <v>12</v>
      </c>
      <c r="C91" s="3" t="s">
        <v>384</v>
      </c>
      <c r="D91" t="s">
        <v>140</v>
      </c>
      <c r="E91" t="s">
        <v>385</v>
      </c>
    </row>
    <row r="92" spans="1:5" x14ac:dyDescent="0.2">
      <c r="A92" t="str">
        <f>IF(Titelblatt!$BN$2=$B$1,$B92,IF(Titelblatt!$BN$2=$C$1,$C92,IF(Titelblatt!$BN$2=$D$1,$D92,IF(Titelblatt!$BN$2=$E$1,$E92,0))))</f>
        <v>hauteur de montage</v>
      </c>
      <c r="B92" t="s">
        <v>9</v>
      </c>
      <c r="C92" s="3" t="s">
        <v>333</v>
      </c>
      <c r="D92" t="s">
        <v>334</v>
      </c>
      <c r="E92" t="s">
        <v>335</v>
      </c>
    </row>
    <row r="93" spans="1:5" x14ac:dyDescent="0.2">
      <c r="A93" t="str">
        <f>IF(Titelblatt!$BN$2=$B$1,$B93,IF(Titelblatt!$BN$2=$C$1,$C93,IF(Titelblatt!$BN$2=$D$1,$D93,IF(Titelblatt!$BN$2=$E$1,$E93,0))))</f>
        <v>hauteur de projection</v>
      </c>
      <c r="B93" t="s">
        <v>166</v>
      </c>
      <c r="C93" s="3" t="s">
        <v>281</v>
      </c>
      <c r="D93" t="s">
        <v>282</v>
      </c>
      <c r="E93" t="s">
        <v>283</v>
      </c>
    </row>
    <row r="94" spans="1:5" x14ac:dyDescent="0.2">
      <c r="A94" t="str">
        <f>IF(Titelblatt!$BN$2=$B$1,$B94,IF(Titelblatt!$BN$2=$C$1,$C94,IF(Titelblatt!$BN$2=$D$1,$D94,IF(Titelblatt!$BN$2=$E$1,$E94,0))))</f>
        <v>longueur de projection</v>
      </c>
      <c r="B94" t="s">
        <v>167</v>
      </c>
      <c r="C94" s="3" t="s">
        <v>278</v>
      </c>
      <c r="D94" t="s">
        <v>279</v>
      </c>
      <c r="E94" t="s">
        <v>280</v>
      </c>
    </row>
    <row r="95" spans="1:5" x14ac:dyDescent="0.2">
      <c r="A95" t="str">
        <f>IF(Titelblatt!$BN$2=$B$1,$B95,IF(Titelblatt!$BN$2=$C$1,$C95,IF(Titelblatt!$BN$2=$D$1,$D95,IF(Titelblatt!$BN$2=$E$1,$E95,0))))</f>
        <v>actionnement (z.T. entraînement)</v>
      </c>
      <c r="B95" t="s">
        <v>4</v>
      </c>
      <c r="C95" t="s">
        <v>573</v>
      </c>
      <c r="D95" t="s">
        <v>574</v>
      </c>
      <c r="E95" t="s">
        <v>259</v>
      </c>
    </row>
    <row r="96" spans="1:5" x14ac:dyDescent="0.2">
      <c r="A96" s="107" t="str">
        <f>IF(Titelblatt!$BN$2=$B$1,$B96,IF(Titelblatt!$BN$2=$C$1,$C96,IF(Titelblatt!$BN$2=$D$1,$D96,IF(Titelblatt!$BN$2=$E$1,$E96,0))))</f>
        <v>côte de commande de l'intérieur</v>
      </c>
      <c r="B96" s="106" t="s">
        <v>594</v>
      </c>
      <c r="C96" s="107" t="s">
        <v>608</v>
      </c>
      <c r="D96" s="107" t="s">
        <v>609</v>
      </c>
      <c r="E96" s="107" t="s">
        <v>610</v>
      </c>
    </row>
    <row r="97" spans="1:5" x14ac:dyDescent="0.2">
      <c r="A97" t="str">
        <f>IF(Titelblatt!$BN$2=$B$1,$B97,IF(Titelblatt!$BN$2=$C$1,$C97,IF(Titelblatt!$BN$2=$D$1,$D97,IF(Titelblatt!$BN$2=$E$1,$E97,0))))</f>
        <v>mode d'entraînement</v>
      </c>
      <c r="B97" t="s">
        <v>74</v>
      </c>
      <c r="C97" s="3" t="s">
        <v>260</v>
      </c>
      <c r="D97" t="s">
        <v>261</v>
      </c>
      <c r="E97" t="s">
        <v>262</v>
      </c>
    </row>
    <row r="98" spans="1:5" x14ac:dyDescent="0.2">
      <c r="A98" t="str">
        <f>IF(Titelblatt!$BN$2=$B$1,$B98,IF(Titelblatt!$BN$2=$C$1,$C98,IF(Titelblatt!$BN$2=$D$1,$D98,IF(Titelblatt!$BN$2=$E$1,$E98,0))))</f>
        <v>hauteur de barre transversale double</v>
      </c>
      <c r="B98" t="s">
        <v>168</v>
      </c>
      <c r="C98" t="s">
        <v>328</v>
      </c>
      <c r="D98" t="s">
        <v>329</v>
      </c>
      <c r="E98" t="s">
        <v>330</v>
      </c>
    </row>
    <row r="99" spans="1:5" x14ac:dyDescent="0.2">
      <c r="A99" t="str">
        <f>IF(Titelblatt!$BN$2=$B$1,$B99,IF(Titelblatt!$BN$2=$C$1,$C99,IF(Titelblatt!$BN$2=$D$1,$D99,IF(Titelblatt!$BN$2=$E$1,$E99,0))))</f>
        <v>boucle</v>
      </c>
      <c r="B99" t="s">
        <v>169</v>
      </c>
      <c r="C99" s="3" t="s">
        <v>481</v>
      </c>
      <c r="D99" t="s">
        <v>482</v>
      </c>
      <c r="E99" t="s">
        <v>483</v>
      </c>
    </row>
    <row r="100" spans="1:5" x14ac:dyDescent="0.2">
      <c r="A100" t="str">
        <f>IF(Titelblatt!$BN$2=$B$1,$B100,IF(Titelblatt!$BN$2=$C$1,$C100,IF(Titelblatt!$BN$2=$D$1,$D100,IF(Titelblatt!$BN$2=$E$1,$E100,0))))</f>
        <v>manivelle</v>
      </c>
      <c r="B100" t="s">
        <v>170</v>
      </c>
      <c r="C100" s="3" t="s">
        <v>247</v>
      </c>
      <c r="D100" t="s">
        <v>248</v>
      </c>
      <c r="E100" t="s">
        <v>577</v>
      </c>
    </row>
    <row r="101" spans="1:5" x14ac:dyDescent="0.2">
      <c r="A101" t="str">
        <f>IF(Titelblatt!$BN$2=$B$1,$B101,IF(Titelblatt!$BN$2=$C$1,$C101,IF(Titelblatt!$BN$2=$D$1,$D101,IF(Titelblatt!$BN$2=$E$1,$E101,0))))</f>
        <v>couleur</v>
      </c>
      <c r="B101" t="s">
        <v>171</v>
      </c>
      <c r="C101" s="3" t="s">
        <v>350</v>
      </c>
      <c r="D101" t="s">
        <v>207</v>
      </c>
      <c r="E101" t="s">
        <v>351</v>
      </c>
    </row>
    <row r="102" spans="1:5" x14ac:dyDescent="0.2">
      <c r="A102" t="str">
        <f>IF(Titelblatt!$BN$2=$B$1,$B102,IF(Titelblatt!$BN$2=$C$1,$C102,IF(Titelblatt!$BN$2=$D$1,$D102,IF(Titelblatt!$BN$2=$E$1,$E102,0))))</f>
        <v>Longueur</v>
      </c>
      <c r="B102" t="s">
        <v>172</v>
      </c>
      <c r="C102" s="3" t="s">
        <v>433</v>
      </c>
      <c r="D102" t="s">
        <v>434</v>
      </c>
      <c r="E102" t="s">
        <v>206</v>
      </c>
    </row>
    <row r="103" spans="1:5" x14ac:dyDescent="0.2">
      <c r="A103" t="str">
        <f>IF(Titelblatt!$BN$2=$B$1,$B103,IF(Titelblatt!$BN$2=$C$1,$C103,IF(Titelblatt!$BN$2=$D$1,$D103,IF(Titelblatt!$BN$2=$E$1,$E103,0))))</f>
        <v>type d'auvent</v>
      </c>
      <c r="B103" t="s">
        <v>97</v>
      </c>
      <c r="C103" s="3" t="s">
        <v>493</v>
      </c>
      <c r="D103" t="s">
        <v>494</v>
      </c>
      <c r="E103" t="s">
        <v>489</v>
      </c>
    </row>
    <row r="104" spans="1:5" x14ac:dyDescent="0.2">
      <c r="A104" t="str">
        <f>IF(Titelblatt!$BN$2=$B$1,$B104,IF(Titelblatt!$BN$2=$C$1,$C104,IF(Titelblatt!$BN$2=$D$1,$D104,IF(Titelblatt!$BN$2=$E$1,$E104,0))))</f>
        <v>genre d'auvent</v>
      </c>
      <c r="B104" t="s">
        <v>98</v>
      </c>
      <c r="C104" s="3" t="s">
        <v>487</v>
      </c>
      <c r="D104" t="s">
        <v>488</v>
      </c>
      <c r="E104" t="s">
        <v>489</v>
      </c>
    </row>
    <row r="105" spans="1:5" x14ac:dyDescent="0.2">
      <c r="A105" t="str">
        <f>IF(Titelblatt!$BN$2=$B$1,$B105,IF(Titelblatt!$BN$2=$C$1,$C105,IF(Titelblatt!$BN$2=$D$1,$D105,IF(Titelblatt!$BN$2=$E$1,$E105,0))))</f>
        <v>longueur d'auvent</v>
      </c>
      <c r="B105" t="s">
        <v>56</v>
      </c>
      <c r="C105" s="3" t="s">
        <v>490</v>
      </c>
      <c r="D105" t="s">
        <v>491</v>
      </c>
      <c r="E105" t="s">
        <v>492</v>
      </c>
    </row>
    <row r="106" spans="1:5" x14ac:dyDescent="0.2">
      <c r="A106" t="str">
        <f>IF(Titelblatt!$BN$2=$B$1,$B106,IF(Titelblatt!$BN$2=$C$1,$C106,IF(Titelblatt!$BN$2=$D$1,$D106,IF(Titelblatt!$BN$2=$E$1,$E106,0))))</f>
        <v>fonds latéraux</v>
      </c>
      <c r="B106" t="s">
        <v>10</v>
      </c>
      <c r="C106" s="3" t="s">
        <v>495</v>
      </c>
      <c r="D106" t="s">
        <v>496</v>
      </c>
      <c r="E106" t="s">
        <v>497</v>
      </c>
    </row>
    <row r="107" spans="1:5" x14ac:dyDescent="0.2">
      <c r="A107" t="str">
        <f>IF(Titelblatt!$BN$2=$B$1,$B107,IF(Titelblatt!$BN$2=$C$1,$C107,IF(Titelblatt!$BN$2=$D$1,$D107,IF(Titelblatt!$BN$2=$E$1,$E107,0))))</f>
        <v>Nombre de</v>
      </c>
      <c r="B107" t="s">
        <v>99</v>
      </c>
      <c r="C107" s="3" t="s">
        <v>263</v>
      </c>
      <c r="D107" t="s">
        <v>264</v>
      </c>
      <c r="E107" t="s">
        <v>265</v>
      </c>
    </row>
    <row r="108" spans="1:5" x14ac:dyDescent="0.2">
      <c r="A108" t="str">
        <f>IF(Titelblatt!$BN$2=$B$1,$B108,IF(Titelblatt!$BN$2=$C$1,$C108,IF(Titelblatt!$BN$2=$D$1,$D108,IF(Titelblatt!$BN$2=$E$1,$E108,0))))</f>
        <v>type de support de coulisse</v>
      </c>
      <c r="B108" s="3" t="s">
        <v>78</v>
      </c>
      <c r="C108" s="3" t="s">
        <v>374</v>
      </c>
      <c r="D108" t="s">
        <v>145</v>
      </c>
      <c r="E108" t="s">
        <v>367</v>
      </c>
    </row>
    <row r="109" spans="1:5" x14ac:dyDescent="0.2">
      <c r="A109" t="str">
        <f>IF(Titelblatt!$BN$2=$B$1,$B109,IF(Titelblatt!$BN$2=$C$1,$C109,IF(Titelblatt!$BN$2=$D$1,$D109,IF(Titelblatt!$BN$2=$E$1,$E109,0))))</f>
        <v>rallonge de coulisse</v>
      </c>
      <c r="B109" s="3" t="s">
        <v>79</v>
      </c>
      <c r="C109" s="3" t="s">
        <v>375</v>
      </c>
      <c r="D109" t="s">
        <v>376</v>
      </c>
      <c r="E109" t="s">
        <v>377</v>
      </c>
    </row>
    <row r="110" spans="1:5" x14ac:dyDescent="0.2">
      <c r="A110" t="str">
        <f>IF(Titelblatt!$BN$2=$B$1,$B110,IF(Titelblatt!$BN$2=$C$1,$C110,IF(Titelblatt!$BN$2=$D$1,$D110,IF(Titelblatt!$BN$2=$E$1,$E110,0))))</f>
        <v>flasque de palier</v>
      </c>
      <c r="B110" t="s">
        <v>162</v>
      </c>
      <c r="C110" s="3" t="s">
        <v>424</v>
      </c>
      <c r="D110" t="s">
        <v>425</v>
      </c>
      <c r="E110" t="s">
        <v>426</v>
      </c>
    </row>
    <row r="111" spans="1:5" x14ac:dyDescent="0.2">
      <c r="A111" t="str">
        <f>IF(Titelblatt!$BN$2=$B$1,$B111,IF(Titelblatt!$BN$2=$C$1,$C111,IF(Titelblatt!$BN$2=$D$1,$D111,IF(Titelblatt!$BN$2=$E$1,$E111,0))))</f>
        <v>en plus</v>
      </c>
      <c r="B111" t="s">
        <v>100</v>
      </c>
      <c r="C111" s="3" t="s">
        <v>570</v>
      </c>
      <c r="D111" t="s">
        <v>571</v>
      </c>
      <c r="E111" t="s">
        <v>572</v>
      </c>
    </row>
    <row r="112" spans="1:5" x14ac:dyDescent="0.2">
      <c r="A112" t="str">
        <f>IF(Titelblatt!$BN$2=$B$1,$B112,IF(Titelblatt!$BN$2=$C$1,$C112,IF(Titelblatt!$BN$2=$D$1,$D112,IF(Titelblatt!$BN$2=$E$1,$E112,0))))</f>
        <v>hauteur de support de coulisse</v>
      </c>
      <c r="B112" s="3" t="s">
        <v>80</v>
      </c>
      <c r="C112" t="s">
        <v>371</v>
      </c>
      <c r="D112" t="s">
        <v>372</v>
      </c>
      <c r="E112" t="s">
        <v>373</v>
      </c>
    </row>
    <row r="113" spans="1:5" x14ac:dyDescent="0.2">
      <c r="A113" t="str">
        <f>IF(Titelblatt!$BN$2=$B$1,$B113,IF(Titelblatt!$BN$2=$C$1,$C113,IF(Titelblatt!$BN$2=$D$1,$D113,IF(Titelblatt!$BN$2=$E$1,$E113,0))))</f>
        <v>à charge du client</v>
      </c>
      <c r="B113" t="s">
        <v>101</v>
      </c>
      <c r="C113" t="s">
        <v>288</v>
      </c>
      <c r="D113" t="s">
        <v>289</v>
      </c>
      <c r="E113" t="s">
        <v>290</v>
      </c>
    </row>
    <row r="114" spans="1:5" x14ac:dyDescent="0.2">
      <c r="A114" t="str">
        <f>IF(Titelblatt!$BN$2=$B$1,$B114,IF(Titelblatt!$BN$2=$C$1,$C114,IF(Titelblatt!$BN$2=$D$1,$D114,IF(Titelblatt!$BN$2=$E$1,$E114,0))))</f>
        <v>double</v>
      </c>
      <c r="B114" t="s">
        <v>102</v>
      </c>
      <c r="C114" s="3" t="s">
        <v>326</v>
      </c>
      <c r="D114" t="s">
        <v>327</v>
      </c>
      <c r="E114" t="s">
        <v>102</v>
      </c>
    </row>
    <row r="115" spans="1:5" x14ac:dyDescent="0.2">
      <c r="A115" t="str">
        <f>IF(Titelblatt!$BN$2=$B$1,$B115,IF(Titelblatt!$BN$2=$C$1,$C115,IF(Titelblatt!$BN$2=$D$1,$D115,IF(Titelblatt!$BN$2=$E$1,$E115,0))))</f>
        <v>simple</v>
      </c>
      <c r="B115" t="s">
        <v>103</v>
      </c>
      <c r="C115" s="3" t="s">
        <v>338</v>
      </c>
      <c r="D115" t="s">
        <v>339</v>
      </c>
      <c r="E115" t="s">
        <v>340</v>
      </c>
    </row>
    <row r="116" spans="1:5" x14ac:dyDescent="0.2">
      <c r="A116" t="str">
        <f>IF(Titelblatt!$BN$2=$B$1,$B116,IF(Titelblatt!$BN$2=$C$1,$C116,IF(Titelblatt!$BN$2=$D$1,$D116,IF(Titelblatt!$BN$2=$E$1,$E116,0))))</f>
        <v>suiveur</v>
      </c>
      <c r="B116" t="s">
        <v>104</v>
      </c>
      <c r="C116" s="3" t="s">
        <v>447</v>
      </c>
      <c r="D116" t="s">
        <v>448</v>
      </c>
      <c r="E116" t="s">
        <v>449</v>
      </c>
    </row>
    <row r="117" spans="1:5" x14ac:dyDescent="0.2">
      <c r="A117" t="str">
        <f>IF(Titelblatt!$BN$2=$B$1,$B117,IF(Titelblatt!$BN$2=$C$1,$C117,IF(Titelblatt!$BN$2=$D$1,$D117,IF(Titelblatt!$BN$2=$E$1,$E117,0))))</f>
        <v>distances manuelles</v>
      </c>
      <c r="B117" t="s">
        <v>106</v>
      </c>
      <c r="C117" s="3" t="s">
        <v>438</v>
      </c>
      <c r="D117" t="s">
        <v>439</v>
      </c>
      <c r="E117" t="s">
        <v>440</v>
      </c>
    </row>
    <row r="118" spans="1:5" x14ac:dyDescent="0.2">
      <c r="A118" t="str">
        <f>IF(Titelblatt!$BN$2=$B$1,$B118,IF(Titelblatt!$BN$2=$C$1,$C118,IF(Titelblatt!$BN$2=$D$1,$D118,IF(Titelblatt!$BN$2=$E$1,$E118,0))))</f>
        <v>distances standard</v>
      </c>
      <c r="B118" t="s">
        <v>105</v>
      </c>
      <c r="C118" t="s">
        <v>513</v>
      </c>
      <c r="D118" t="s">
        <v>514</v>
      </c>
      <c r="E118" t="s">
        <v>515</v>
      </c>
    </row>
    <row r="119" spans="1:5" x14ac:dyDescent="0.2">
      <c r="A119" t="str">
        <f>IF(Titelblatt!$BN$2=$B$1,$B119,IF(Titelblatt!$BN$2=$C$1,$C119,IF(Titelblatt!$BN$2=$D$1,$D119,IF(Titelblatt!$BN$2=$E$1,$E119,0))))</f>
        <v>Montage</v>
      </c>
      <c r="B119" t="s">
        <v>81</v>
      </c>
      <c r="C119" t="s">
        <v>81</v>
      </c>
      <c r="D119" t="s">
        <v>450</v>
      </c>
      <c r="E119" t="s">
        <v>451</v>
      </c>
    </row>
    <row r="120" spans="1:5" x14ac:dyDescent="0.2">
      <c r="A120" t="str">
        <f>IF(Titelblatt!$BN$2=$B$1,$B120,IF(Titelblatt!$BN$2=$C$1,$C120,IF(Titelblatt!$BN$2=$D$1,$D120,IF(Titelblatt!$BN$2=$E$1,$E120,0))))</f>
        <v>tissu</v>
      </c>
      <c r="B120" t="s">
        <v>15</v>
      </c>
      <c r="C120" s="3" t="s">
        <v>518</v>
      </c>
      <c r="D120" t="s">
        <v>519</v>
      </c>
      <c r="E120" t="s">
        <v>520</v>
      </c>
    </row>
    <row r="121" spans="1:5" x14ac:dyDescent="0.2">
      <c r="A121" t="str">
        <f>IF(Titelblatt!$BN$2=$B$1,$B121,IF(Titelblatt!$BN$2=$C$1,$C121,IF(Titelblatt!$BN$2=$D$1,$D121,IF(Titelblatt!$BN$2=$E$1,$E121,0))))</f>
        <v>côté enroulement</v>
      </c>
      <c r="B121" s="107" t="s">
        <v>585</v>
      </c>
      <c r="C121" s="4" t="s">
        <v>586</v>
      </c>
      <c r="D121" s="110" t="s">
        <v>591</v>
      </c>
      <c r="E121" s="110" t="s">
        <v>592</v>
      </c>
    </row>
    <row r="122" spans="1:5" x14ac:dyDescent="0.2">
      <c r="A122" t="str">
        <f>IF(Titelblatt!$BN$2=$B$1,$B122,IF(Titelblatt!$BN$2=$C$1,$C122,IF(Titelblatt!$BN$2=$D$1,$D122,IF(Titelblatt!$BN$2=$E$1,$E122,0))))</f>
        <v>rouleau à toile</v>
      </c>
      <c r="B122" t="s">
        <v>227</v>
      </c>
      <c r="C122" s="3" t="s">
        <v>524</v>
      </c>
      <c r="D122" t="s">
        <v>525</v>
      </c>
      <c r="E122" t="s">
        <v>526</v>
      </c>
    </row>
    <row r="123" spans="1:5" x14ac:dyDescent="0.2">
      <c r="A123" t="str">
        <f>IF(Titelblatt!$BN$2=$B$1,$B123,IF(Titelblatt!$BN$2=$C$1,$C123,IF(Titelblatt!$BN$2=$D$1,$D123,IF(Titelblatt!$BN$2=$E$1,$E123,0))))</f>
        <v>console murale</v>
      </c>
      <c r="B123" t="s">
        <v>196</v>
      </c>
      <c r="C123" s="3" t="s">
        <v>554</v>
      </c>
      <c r="D123" t="s">
        <v>555</v>
      </c>
      <c r="E123" t="s">
        <v>556</v>
      </c>
    </row>
    <row r="124" spans="1:5" x14ac:dyDescent="0.2">
      <c r="A124" t="str">
        <f>IF(Titelblatt!$BN$2=$B$1,$B124,IF(Titelblatt!$BN$2=$C$1,$C124,IF(Titelblatt!$BN$2=$D$1,$D124,IF(Titelblatt!$BN$2=$E$1,$E124,0))))</f>
        <v>sur</v>
      </c>
      <c r="B124" s="3" t="s">
        <v>82</v>
      </c>
      <c r="C124" t="s">
        <v>146</v>
      </c>
      <c r="D124" t="s">
        <v>147</v>
      </c>
      <c r="E124" t="s">
        <v>148</v>
      </c>
    </row>
    <row r="125" spans="1:5" x14ac:dyDescent="0.2">
      <c r="A125" t="str">
        <f>IF(Titelblatt!$BN$2=$B$1,$B125,IF(Titelblatt!$BN$2=$C$1,$C125,IF(Titelblatt!$BN$2=$D$1,$D125,IF(Titelblatt!$BN$2=$E$1,$E125,0))))</f>
        <v>et</v>
      </c>
      <c r="B125" t="s">
        <v>84</v>
      </c>
      <c r="C125" t="s">
        <v>535</v>
      </c>
      <c r="D125" t="s">
        <v>536</v>
      </c>
      <c r="E125" t="s">
        <v>89</v>
      </c>
    </row>
    <row r="126" spans="1:5" x14ac:dyDescent="0.2">
      <c r="A126" t="str">
        <f>IF(Titelblatt!$BN$2=$B$1,$B126,IF(Titelblatt!$BN$2=$C$1,$C126,IF(Titelblatt!$BN$2=$D$1,$D126,IF(Titelblatt!$BN$2=$E$1,$E126,0))))</f>
        <v>N° de dessin de tissu</v>
      </c>
      <c r="B126" t="s">
        <v>45</v>
      </c>
      <c r="C126" t="s">
        <v>521</v>
      </c>
      <c r="D126" t="s">
        <v>522</v>
      </c>
      <c r="E126" t="s">
        <v>523</v>
      </c>
    </row>
    <row r="127" spans="1:5" x14ac:dyDescent="0.2">
      <c r="A127" t="str">
        <f>IF(Titelblatt!$BN$2=$B$1,$B127,IF(Titelblatt!$BN$2=$C$1,$C127,IF(Titelblatt!$BN$2=$D$1,$D127,IF(Titelblatt!$BN$2=$E$1,$E127,0))))</f>
        <v>étiquette</v>
      </c>
      <c r="B127" t="s">
        <v>43</v>
      </c>
      <c r="C127" t="s">
        <v>345</v>
      </c>
      <c r="D127" t="s">
        <v>346</v>
      </c>
      <c r="E127" t="s">
        <v>347</v>
      </c>
    </row>
    <row r="128" spans="1:5" x14ac:dyDescent="0.2">
      <c r="A128" t="str">
        <f>IF(Titelblatt!$BN$2=$B$1,$B128,IF(Titelblatt!$BN$2=$C$1,$C128,IF(Titelblatt!$BN$2=$D$1,$D128,IF(Titelblatt!$BN$2=$E$1,$E128,0))))</f>
        <v>schéma de relevé de mesure</v>
      </c>
      <c r="B128" t="s">
        <v>107</v>
      </c>
      <c r="C128" t="s">
        <v>476</v>
      </c>
      <c r="D128" t="s">
        <v>477</v>
      </c>
      <c r="E128" t="s">
        <v>478</v>
      </c>
    </row>
    <row r="129" spans="1:5" x14ac:dyDescent="0.2">
      <c r="A129" t="str">
        <f>IF(Titelblatt!$BN$2=$B$1,$B129,IF(Titelblatt!$BN$2=$C$1,$C129,IF(Titelblatt!$BN$2=$D$1,$D129,IF(Titelblatt!$BN$2=$E$1,$E129,0))))</f>
        <v>hk coulisse - milieu entraînement</v>
      </c>
      <c r="B129" t="s">
        <v>163</v>
      </c>
      <c r="C129" t="s">
        <v>395</v>
      </c>
      <c r="D129" t="s">
        <v>205</v>
      </c>
      <c r="E129" t="s">
        <v>396</v>
      </c>
    </row>
    <row r="130" spans="1:5" x14ac:dyDescent="0.2">
      <c r="A130" t="str">
        <f>IF(Titelblatt!$BN$2=$B$1,$B130,IF(Titelblatt!$BN$2=$C$1,$C130,IF(Titelblatt!$BN$2=$D$1,$D130,IF(Titelblatt!$BN$2=$E$1,$E130,0))))</f>
        <v>hk coulisse - milieu entraînement zone bk</v>
      </c>
      <c r="B130" s="3" t="s">
        <v>164</v>
      </c>
      <c r="C130" t="s">
        <v>397</v>
      </c>
      <c r="D130" t="s">
        <v>398</v>
      </c>
      <c r="E130" t="s">
        <v>399</v>
      </c>
    </row>
    <row r="131" spans="1:5" x14ac:dyDescent="0.2">
      <c r="A131" t="str">
        <f>IF(Titelblatt!$BN$2=$B$1,$B131,IF(Titelblatt!$BN$2=$C$1,$C131,IF(Titelblatt!$BN$2=$D$1,$D131,IF(Titelblatt!$BN$2=$E$1,$E131,0))))</f>
        <v>support</v>
      </c>
      <c r="B131" t="s">
        <v>179</v>
      </c>
      <c r="C131" t="s">
        <v>236</v>
      </c>
      <c r="D131" t="s">
        <v>237</v>
      </c>
      <c r="E131" t="s">
        <v>238</v>
      </c>
    </row>
    <row r="132" spans="1:5" x14ac:dyDescent="0.2">
      <c r="A132" t="str">
        <f>IF(Titelblatt!$BN$2=$B$1,$B132,IF(Titelblatt!$BN$2=$C$1,$C132,IF(Titelblatt!$BN$2=$D$1,$D132,IF(Titelblatt!$BN$2=$E$1,$E132,0))))</f>
        <v>longueur spéciale</v>
      </c>
      <c r="B132" t="s">
        <v>185</v>
      </c>
      <c r="C132" t="s">
        <v>509</v>
      </c>
      <c r="D132" t="s">
        <v>510</v>
      </c>
      <c r="E132" t="s">
        <v>511</v>
      </c>
    </row>
    <row r="133" spans="1:5" x14ac:dyDescent="0.2">
      <c r="A133" t="str">
        <f>IF(Titelblatt!$BN$2=$B$1,$B133,IF(Titelblatt!$BN$2=$C$1,$C133,IF(Titelblatt!$BN$2=$D$1,$D133,IF(Titelblatt!$BN$2=$E$1,$E133,0))))</f>
        <v>flasque</v>
      </c>
      <c r="B133" t="s">
        <v>189</v>
      </c>
      <c r="C133" t="s">
        <v>479</v>
      </c>
      <c r="D133" t="s">
        <v>346</v>
      </c>
      <c r="E133" t="s">
        <v>480</v>
      </c>
    </row>
    <row r="134" spans="1:5" x14ac:dyDescent="0.2">
      <c r="A134" t="str">
        <f>IF(Titelblatt!$BN$2=$B$1,$B134,IF(Titelblatt!$BN$2=$C$1,$C134,IF(Titelblatt!$BN$2=$D$1,$D134,IF(Titelblatt!$BN$2=$E$1,$E134,0))))</f>
        <v>commande RADIO</v>
      </c>
      <c r="B134" t="s">
        <v>158</v>
      </c>
      <c r="C134" t="s">
        <v>378</v>
      </c>
      <c r="D134" t="s">
        <v>379</v>
      </c>
      <c r="E134" t="s">
        <v>380</v>
      </c>
    </row>
    <row r="135" spans="1:5" x14ac:dyDescent="0.2">
      <c r="A135" t="str">
        <f>IF(Titelblatt!$BN$2=$B$1,$B135,IF(Titelblatt!$BN$2=$C$1,$C135,IF(Titelblatt!$BN$2=$D$1,$D135,IF(Titelblatt!$BN$2=$E$1,$E135,0))))</f>
        <v>émetteur manuel 1 canal</v>
      </c>
      <c r="B135" t="s">
        <v>159</v>
      </c>
      <c r="C135" t="s">
        <v>389</v>
      </c>
      <c r="D135" t="s">
        <v>390</v>
      </c>
      <c r="E135" t="s">
        <v>391</v>
      </c>
    </row>
    <row r="136" spans="1:5" x14ac:dyDescent="0.2">
      <c r="A136" t="str">
        <f>IF(Titelblatt!$BN$2=$B$1,$B136,IF(Titelblatt!$BN$2=$C$1,$C136,IF(Titelblatt!$BN$2=$D$1,$D136,IF(Titelblatt!$BN$2=$E$1,$E136,0))))</f>
        <v>émetteur manuel 4 canaux</v>
      </c>
      <c r="B136" t="s">
        <v>160</v>
      </c>
      <c r="C136" t="s">
        <v>392</v>
      </c>
      <c r="D136" t="s">
        <v>393</v>
      </c>
      <c r="E136" t="s">
        <v>394</v>
      </c>
    </row>
    <row r="137" spans="1:5" x14ac:dyDescent="0.2">
      <c r="A137" t="str">
        <f>IF(Titelblatt!$BN$2=$B$1,$B137,IF(Titelblatt!$BN$2=$C$1,$C137,IF(Titelblatt!$BN$2=$D$1,$D137,IF(Titelblatt!$BN$2=$E$1,$E137,0))))</f>
        <v>émetteur mural</v>
      </c>
      <c r="B137" t="s">
        <v>161</v>
      </c>
      <c r="C137" t="s">
        <v>557</v>
      </c>
      <c r="D137" t="s">
        <v>558</v>
      </c>
      <c r="E137" t="s">
        <v>559</v>
      </c>
    </row>
    <row r="138" spans="1:5" x14ac:dyDescent="0.2">
      <c r="A138" t="str">
        <f>IF(Titelblatt!$BN$2=$B$1,$B138,IF(Titelblatt!$BN$2=$C$1,$C138,IF(Titelblatt!$BN$2=$D$1,$D138,IF(Titelblatt!$BN$2=$E$1,$E138,0))))</f>
        <v>longueur du carré de traversée</v>
      </c>
      <c r="B138" t="s">
        <v>173</v>
      </c>
      <c r="C138" t="s">
        <v>252</v>
      </c>
      <c r="D138" t="s">
        <v>253</v>
      </c>
      <c r="E138" t="s">
        <v>254</v>
      </c>
    </row>
    <row r="139" spans="1:5" x14ac:dyDescent="0.2">
      <c r="A139" s="107">
        <f>IF(Titelblatt!$BN$2=$B$1,$B139,IF(Titelblatt!$BN$2=$C$1,$C139,IF(Titelblatt!$BN$2=$D$1,$D139,IF(Titelblatt!$BN$2=$E$1,$E139,0))))</f>
        <v>0</v>
      </c>
      <c r="B139" s="107" t="s">
        <v>896</v>
      </c>
      <c r="C139" s="107"/>
      <c r="D139" s="107"/>
      <c r="E139" s="107"/>
    </row>
    <row r="140" spans="1:5" x14ac:dyDescent="0.2">
      <c r="A140" s="107" t="str">
        <f>IF(Titelblatt!$BN$2=$B$1,$B140,IF(Titelblatt!$BN$2=$C$1,$C140,IF(Titelblatt!$BN$2=$D$1,$D140,IF(Titelblatt!$BN$2=$E$1,$E140,0))))</f>
        <v>type de plaque de couverture</v>
      </c>
      <c r="B140" s="106" t="s">
        <v>897</v>
      </c>
      <c r="C140" s="76" t="s">
        <v>935</v>
      </c>
      <c r="D140" s="76" t="s">
        <v>936</v>
      </c>
      <c r="E140" s="352" t="s">
        <v>937</v>
      </c>
    </row>
    <row r="141" spans="1:5" x14ac:dyDescent="0.2">
      <c r="A141" s="107" t="str">
        <f>IF(Titelblatt!$BN$2=$B$1,$B141,IF(Titelblatt!$BN$2=$C$1,$C141,IF(Titelblatt!$BN$2=$D$1,$D141,IF(Titelblatt!$BN$2=$E$1,$E141,0))))</f>
        <v>support de manivelle</v>
      </c>
      <c r="B141" s="106" t="s">
        <v>898</v>
      </c>
      <c r="C141" s="110" t="s">
        <v>421</v>
      </c>
      <c r="D141" s="110" t="s">
        <v>860</v>
      </c>
      <c r="E141" s="110"/>
    </row>
    <row r="142" spans="1:5" x14ac:dyDescent="0.2">
      <c r="A142" s="107">
        <f>IF(Titelblatt!$BN$2=$B$1,$B142,IF(Titelblatt!$BN$2=$C$1,$C142,IF(Titelblatt!$BN$2=$D$1,$D142,IF(Titelblatt!$BN$2=$E$1,$E142,0))))</f>
        <v>0</v>
      </c>
      <c r="B142" s="110" t="s">
        <v>899</v>
      </c>
      <c r="C142" s="110"/>
      <c r="D142" s="110"/>
      <c r="E142" s="110"/>
    </row>
    <row r="143" spans="1:5" x14ac:dyDescent="0.2">
      <c r="A143" s="107" t="str">
        <f>IF(Titelblatt!$BN$2=$B$1,$B143,IF(Titelblatt!$BN$2=$C$1,$C143,IF(Titelblatt!$BN$2=$D$1,$D143,IF(Titelblatt!$BN$2=$E$1,$E143,0))))</f>
        <v>Sta</v>
      </c>
      <c r="B143" t="s">
        <v>174</v>
      </c>
      <c r="C143" t="s">
        <v>174</v>
      </c>
      <c r="D143" t="s">
        <v>174</v>
      </c>
      <c r="E143" t="s">
        <v>512</v>
      </c>
    </row>
    <row r="144" spans="1:5" x14ac:dyDescent="0.2">
      <c r="A144" s="107" t="str">
        <f>IF(Titelblatt!$BN$2=$B$1,$B144,IF(Titelblatt!$BN$2=$C$1,$C144,IF(Titelblatt!$BN$2=$D$1,$D144,IF(Titelblatt!$BN$2=$E$1,$E144,0))))</f>
        <v>aluminium</v>
      </c>
      <c r="B144" t="s">
        <v>175</v>
      </c>
      <c r="C144" t="s">
        <v>257</v>
      </c>
      <c r="D144" t="s">
        <v>208</v>
      </c>
      <c r="E144" t="s">
        <v>258</v>
      </c>
    </row>
    <row r="145" spans="1:5" x14ac:dyDescent="0.2">
      <c r="A145" s="107" t="str">
        <f>IF(Titelblatt!$BN$2=$B$1,$B145,IF(Titelblatt!$BN$2=$C$1,$C145,IF(Titelblatt!$BN$2=$D$1,$D145,IF(Titelblatt!$BN$2=$E$1,$E145,0))))</f>
        <v>fixe</v>
      </c>
      <c r="B145" t="s">
        <v>176</v>
      </c>
      <c r="C145" t="s">
        <v>209</v>
      </c>
      <c r="D145" t="s">
        <v>913</v>
      </c>
      <c r="E145" t="s">
        <v>210</v>
      </c>
    </row>
    <row r="146" spans="1:5" x14ac:dyDescent="0.2">
      <c r="A146" t="str">
        <f>IF(Titelblatt!$BN$2=$B$1,$B146,IF(Titelblatt!$BN$2=$C$1,$C146,IF(Titelblatt!$BN$2=$D$1,$D146,IF(Titelblatt!$BN$2=$E$1,$E146,0))))</f>
        <v>extensible</v>
      </c>
      <c r="B146" t="s">
        <v>177</v>
      </c>
      <c r="C146" t="s">
        <v>211</v>
      </c>
      <c r="D146" t="s">
        <v>212</v>
      </c>
      <c r="E146" t="s">
        <v>287</v>
      </c>
    </row>
    <row r="147" spans="1:5" x14ac:dyDescent="0.2">
      <c r="A147" t="str">
        <f>IF(Titelblatt!$BN$2=$B$1,$B147,IF(Titelblatt!$BN$2=$C$1,$C147,IF(Titelblatt!$BN$2=$D$1,$D147,IF(Titelblatt!$BN$2=$E$1,$E147,0))))</f>
        <v>amovible</v>
      </c>
      <c r="B147" t="s">
        <v>178</v>
      </c>
      <c r="C147" t="s">
        <v>560</v>
      </c>
      <c r="D147" t="s">
        <v>213</v>
      </c>
      <c r="E147" t="s">
        <v>561</v>
      </c>
    </row>
    <row r="148" spans="1:5" x14ac:dyDescent="0.2">
      <c r="A148" t="str">
        <f>IF(Titelblatt!$BN$2=$B$1,$B148,IF(Titelblatt!$BN$2=$C$1,$C148,IF(Titelblatt!$BN$2=$D$1,$D148,IF(Titelblatt!$BN$2=$E$1,$E148,0))))</f>
        <v>demi-rond</v>
      </c>
      <c r="B148" t="s">
        <v>180</v>
      </c>
      <c r="C148" t="s">
        <v>386</v>
      </c>
      <c r="D148" t="s">
        <v>387</v>
      </c>
      <c r="E148" t="s">
        <v>388</v>
      </c>
    </row>
    <row r="149" spans="1:5" x14ac:dyDescent="0.2">
      <c r="A149" t="str">
        <f>IF(Titelblatt!$BN$2=$B$1,$B149,IF(Titelblatt!$BN$2=$C$1,$C149,IF(Titelblatt!$BN$2=$D$1,$D149,IF(Titelblatt!$BN$2=$E$1,$E149,0))))</f>
        <v>rejet d'eau</v>
      </c>
      <c r="B149" t="s">
        <v>181</v>
      </c>
      <c r="C149" t="s">
        <v>530</v>
      </c>
      <c r="D149" t="s">
        <v>531</v>
      </c>
      <c r="E149" t="s">
        <v>532</v>
      </c>
    </row>
    <row r="150" spans="1:5" x14ac:dyDescent="0.2">
      <c r="A150" t="str">
        <f>IF(Titelblatt!$BN$2=$B$1,$B150,IF(Titelblatt!$BN$2=$C$1,$C150,IF(Titelblatt!$BN$2=$D$1,$D150,IF(Titelblatt!$BN$2=$E$1,$E150,0))))</f>
        <v>Sol</v>
      </c>
      <c r="B150" t="s">
        <v>182</v>
      </c>
      <c r="C150" t="s">
        <v>314</v>
      </c>
      <c r="D150" t="s">
        <v>315</v>
      </c>
      <c r="E150" t="s">
        <v>316</v>
      </c>
    </row>
    <row r="151" spans="1:5" x14ac:dyDescent="0.2">
      <c r="A151" t="str">
        <f>IF(Titelblatt!$BN$2=$B$1,$B151,IF(Titelblatt!$BN$2=$C$1,$C151,IF(Titelblatt!$BN$2=$D$1,$D151,IF(Titelblatt!$BN$2=$E$1,$E151,0))))</f>
        <v>d'un seul côté</v>
      </c>
      <c r="B151" t="s">
        <v>183</v>
      </c>
      <c r="C151" t="s">
        <v>341</v>
      </c>
      <c r="D151" t="s">
        <v>342</v>
      </c>
      <c r="E151" t="s">
        <v>343</v>
      </c>
    </row>
    <row r="152" spans="1:5" x14ac:dyDescent="0.2">
      <c r="A152" t="str">
        <f>IF(Titelblatt!$BN$2=$B$1,$B152,IF(Titelblatt!$BN$2=$C$1,$C152,IF(Titelblatt!$BN$2=$D$1,$D152,IF(Titelblatt!$BN$2=$E$1,$E152,0))))</f>
        <v>des deux côtés</v>
      </c>
      <c r="B152" t="s">
        <v>184</v>
      </c>
      <c r="C152" t="s">
        <v>297</v>
      </c>
      <c r="D152" t="s">
        <v>298</v>
      </c>
      <c r="E152" t="s">
        <v>299</v>
      </c>
    </row>
    <row r="153" spans="1:5" x14ac:dyDescent="0.2">
      <c r="A153" t="str">
        <f>IF(Titelblatt!$BN$2=$B$1,$B153,IF(Titelblatt!$BN$2=$C$1,$C153,IF(Titelblatt!$BN$2=$D$1,$D153,IF(Titelblatt!$BN$2=$E$1,$E153,0))))</f>
        <v>genre d'équerre de moulure</v>
      </c>
      <c r="B153" t="s">
        <v>186</v>
      </c>
      <c r="C153" t="s">
        <v>498</v>
      </c>
      <c r="D153" t="s">
        <v>499</v>
      </c>
      <c r="E153" t="s">
        <v>500</v>
      </c>
    </row>
    <row r="154" spans="1:5" x14ac:dyDescent="0.2">
      <c r="A154" t="str">
        <f>IF(Titelblatt!$BN$2=$B$1,$B154,IF(Titelblatt!$BN$2=$C$1,$C154,IF(Titelblatt!$BN$2=$D$1,$D154,IF(Titelblatt!$BN$2=$E$1,$E154,0))))</f>
        <v>équerre</v>
      </c>
      <c r="B154" t="s">
        <v>187</v>
      </c>
      <c r="C154" t="s">
        <v>562</v>
      </c>
      <c r="D154" t="s">
        <v>563</v>
      </c>
      <c r="E154" t="s">
        <v>564</v>
      </c>
    </row>
    <row r="155" spans="1:5" x14ac:dyDescent="0.2">
      <c r="A155" t="str">
        <f>IF(Titelblatt!$BN$2=$B$1,$B155,IF(Titelblatt!$BN$2=$C$1,$C155,IF(Titelblatt!$BN$2=$D$1,$D155,IF(Titelblatt!$BN$2=$E$1,$E155,0))))</f>
        <v>Taille</v>
      </c>
      <c r="B155" t="s">
        <v>188</v>
      </c>
      <c r="C155" t="s">
        <v>403</v>
      </c>
      <c r="D155" t="s">
        <v>404</v>
      </c>
      <c r="E155" t="s">
        <v>405</v>
      </c>
    </row>
    <row r="156" spans="1:5" x14ac:dyDescent="0.2">
      <c r="A156" t="str">
        <f>IF(Titelblatt!$BN$2=$B$1,$B156,IF(Titelblatt!$BN$2=$C$1,$C156,IF(Titelblatt!$BN$2=$D$1,$D156,IF(Titelblatt!$BN$2=$E$1,$E156,0))))</f>
        <v>montage du flasque de palier vers le haut</v>
      </c>
      <c r="B156" t="s">
        <v>190</v>
      </c>
      <c r="C156" t="s">
        <v>427</v>
      </c>
      <c r="D156" t="s">
        <v>428</v>
      </c>
      <c r="E156" t="s">
        <v>429</v>
      </c>
    </row>
    <row r="157" spans="1:5" x14ac:dyDescent="0.2">
      <c r="A157" t="str">
        <f>IF(Titelblatt!$BN$2=$B$1,$B157,IF(Titelblatt!$BN$2=$C$1,$C157,IF(Titelblatt!$BN$2=$D$1,$D157,IF(Titelblatt!$BN$2=$E$1,$E157,0))))</f>
        <v>étroit</v>
      </c>
      <c r="B157" t="s">
        <v>191</v>
      </c>
      <c r="C157" t="s">
        <v>484</v>
      </c>
      <c r="D157" t="s">
        <v>485</v>
      </c>
      <c r="E157" t="s">
        <v>486</v>
      </c>
    </row>
    <row r="158" spans="1:5" x14ac:dyDescent="0.2">
      <c r="A158" t="str">
        <f>IF(Titelblatt!$BN$2=$B$1,$B158,IF(Titelblatt!$BN$2=$C$1,$C158,IF(Titelblatt!$BN$2=$D$1,$D158,IF(Titelblatt!$BN$2=$E$1,$E158,0))))</f>
        <v>équerre de palier</v>
      </c>
      <c r="B158" t="s">
        <v>192</v>
      </c>
      <c r="C158" t="s">
        <v>430</v>
      </c>
      <c r="D158" t="s">
        <v>431</v>
      </c>
      <c r="E158" t="s">
        <v>432</v>
      </c>
    </row>
    <row r="159" spans="1:5" x14ac:dyDescent="0.2">
      <c r="A159" t="str">
        <f>IF(Titelblatt!$BN$2=$B$1,$B159,IF(Titelblatt!$BN$2=$C$1,$C159,IF(Titelblatt!$BN$2=$D$1,$D159,IF(Titelblatt!$BN$2=$E$1,$E159,0))))</f>
        <v>en haut</v>
      </c>
      <c r="B159" t="s">
        <v>193</v>
      </c>
      <c r="C159" t="s">
        <v>455</v>
      </c>
      <c r="D159" t="s">
        <v>456</v>
      </c>
      <c r="E159" t="s">
        <v>457</v>
      </c>
    </row>
    <row r="160" spans="1:5" x14ac:dyDescent="0.2">
      <c r="A160" t="str">
        <f>IF(Titelblatt!$BN$2=$B$1,$B160,IF(Titelblatt!$BN$2=$C$1,$C160,IF(Titelblatt!$BN$2=$D$1,$D160,IF(Titelblatt!$BN$2=$E$1,$E160,0))))</f>
        <v>en bas</v>
      </c>
      <c r="B160" t="s">
        <v>194</v>
      </c>
      <c r="C160" t="s">
        <v>537</v>
      </c>
      <c r="D160" t="s">
        <v>538</v>
      </c>
      <c r="E160" t="s">
        <v>539</v>
      </c>
    </row>
    <row r="161" spans="1:5" x14ac:dyDescent="0.2">
      <c r="A161" t="str">
        <f>IF(Titelblatt!$BN$2=$B$1,$B161,IF(Titelblatt!$BN$2=$C$1,$C161,IF(Titelblatt!$BN$2=$D$1,$D161,IF(Titelblatt!$BN$2=$E$1,$E161,0))))</f>
        <v>genre de support de coulisse</v>
      </c>
      <c r="B161" t="s">
        <v>195</v>
      </c>
      <c r="C161" t="s">
        <v>368</v>
      </c>
      <c r="D161" t="s">
        <v>369</v>
      </c>
      <c r="E161" t="s">
        <v>370</v>
      </c>
    </row>
    <row r="162" spans="1:5" x14ac:dyDescent="0.2">
      <c r="A162" s="107" t="s">
        <v>197</v>
      </c>
      <c r="B162" s="107" t="s">
        <v>197</v>
      </c>
      <c r="C162" s="107" t="s">
        <v>331</v>
      </c>
      <c r="D162" s="107" t="s">
        <v>214</v>
      </c>
      <c r="E162" s="107" t="s">
        <v>332</v>
      </c>
    </row>
    <row r="163" spans="1:5" x14ac:dyDescent="0.2">
      <c r="A163" s="107" t="s">
        <v>198</v>
      </c>
      <c r="B163" s="107" t="s">
        <v>198</v>
      </c>
      <c r="C163" s="107" t="s">
        <v>421</v>
      </c>
      <c r="D163" s="107" t="s">
        <v>422</v>
      </c>
      <c r="E163" s="107" t="s">
        <v>423</v>
      </c>
    </row>
    <row r="164" spans="1:5" x14ac:dyDescent="0.2">
      <c r="A164" t="str">
        <f>IF(Titelblatt!$BN$2=$B$1,$B164,IF(Titelblatt!$BN$2=$C$1,$C164,IF(Titelblatt!$BN$2=$D$1,$D164,IF(Titelblatt!$BN$2=$E$1,$E164,0))))</f>
        <v>Béton</v>
      </c>
      <c r="B164" s="76" t="s">
        <v>199</v>
      </c>
      <c r="C164" t="s">
        <v>215</v>
      </c>
      <c r="D164" t="s">
        <v>303</v>
      </c>
      <c r="E164" t="s">
        <v>216</v>
      </c>
    </row>
    <row r="165" spans="1:5" x14ac:dyDescent="0.2">
      <c r="A165" t="str">
        <f>IF(Titelblatt!$BN$2=$B$1,$B165,IF(Titelblatt!$BN$2=$C$1,$C165,IF(Titelblatt!$BN$2=$D$1,$D165,IF(Titelblatt!$BN$2=$E$1,$E165,0))))</f>
        <v>bois</v>
      </c>
      <c r="B165" s="76" t="s">
        <v>200</v>
      </c>
      <c r="C165" t="s">
        <v>406</v>
      </c>
      <c r="D165" t="s">
        <v>217</v>
      </c>
      <c r="E165" t="s">
        <v>407</v>
      </c>
    </row>
    <row r="166" spans="1:5" x14ac:dyDescent="0.2">
      <c r="A166" s="107" t="str">
        <f>IF(Titelblatt!$BN$2=$B$1,$B166,IF(Titelblatt!$BN$2=$C$1,$C166,IF(Titelblatt!$BN$2=$D$1,$D166,IF(Titelblatt!$BN$2=$E$1,$E166,0))))</f>
        <v>Tôle</v>
      </c>
      <c r="B166" s="76" t="s">
        <v>201</v>
      </c>
      <c r="C166" t="s">
        <v>218</v>
      </c>
      <c r="D166" t="s">
        <v>219</v>
      </c>
      <c r="E166" t="s">
        <v>313</v>
      </c>
    </row>
    <row r="167" spans="1:5" x14ac:dyDescent="0.2">
      <c r="A167" s="107" t="str">
        <f>IF(Titelblatt!$BN$2=$B$1,$B167,IF(Titelblatt!$BN$2=$C$1,$C167,IF(Titelblatt!$BN$2=$D$1,$D167,IF(Titelblatt!$BN$2=$E$1,$E167,0))))</f>
        <v>métal</v>
      </c>
      <c r="B167" s="76" t="s">
        <v>202</v>
      </c>
      <c r="C167" s="107" t="s">
        <v>220</v>
      </c>
      <c r="D167" s="107" t="s">
        <v>221</v>
      </c>
      <c r="E167" s="107" t="s">
        <v>446</v>
      </c>
    </row>
    <row r="168" spans="1:5" x14ac:dyDescent="0.2">
      <c r="A168" s="107" t="str">
        <f>IF(Titelblatt!$BN$2=$B$1,$B168,IF(Titelblatt!$BN$2=$C$1,$C168,IF(Titelblatt!$BN$2=$D$1,$D168,IF(Titelblatt!$BN$2=$E$1,$E168,0))))</f>
        <v>coulisse double</v>
      </c>
      <c r="B168" s="76" t="s">
        <v>225</v>
      </c>
      <c r="C168" s="110" t="s">
        <v>363</v>
      </c>
      <c r="D168" s="110" t="s">
        <v>914</v>
      </c>
      <c r="E168" s="110" t="s">
        <v>364</v>
      </c>
    </row>
    <row r="169" spans="1:5" x14ac:dyDescent="0.2">
      <c r="A169" s="107" t="str">
        <f>IF(Titelblatt!$BN$2=$B$1,$B169,IF(Titelblatt!$BN$2=$C$1,$C169,IF(Titelblatt!$BN$2=$D$1,$D169,IF(Titelblatt!$BN$2=$E$1,$E169,0))))</f>
        <v>guidage par câble</v>
      </c>
      <c r="B169" s="76" t="s">
        <v>204</v>
      </c>
      <c r="C169" s="107" t="s">
        <v>242</v>
      </c>
      <c r="D169" s="107" t="s">
        <v>243</v>
      </c>
      <c r="E169" s="107" t="s">
        <v>576</v>
      </c>
    </row>
    <row r="170" spans="1:5" x14ac:dyDescent="0.2">
      <c r="A170" s="107" t="str">
        <f>IF(Titelblatt!$BN$2=$B$1,$B170,IF(Titelblatt!$BN$2=$C$1,$C170,IF(Titelblatt!$BN$2=$D$1,$D170,IF(Titelblatt!$BN$2=$E$1,$E170,0))))</f>
        <v>guide barre</v>
      </c>
      <c r="B170" s="76" t="s">
        <v>203</v>
      </c>
      <c r="C170" s="107" t="s">
        <v>244</v>
      </c>
      <c r="D170" s="107" t="s">
        <v>245</v>
      </c>
      <c r="E170" s="107" t="s">
        <v>246</v>
      </c>
    </row>
    <row r="171" spans="1:5" x14ac:dyDescent="0.2">
      <c r="A171" s="107" t="str">
        <f>IF(Titelblatt!$BN$2=$B$1,$B171,IF(Titelblatt!$BN$2=$C$1,$C171,IF(Titelblatt!$BN$2=$D$1,$D171,IF(Titelblatt!$BN$2=$E$1,$E171,0))))</f>
        <v>connecteur d'accouplement femelle</v>
      </c>
      <c r="B171" s="107" t="s">
        <v>223</v>
      </c>
      <c r="C171" s="107" t="s">
        <v>418</v>
      </c>
      <c r="D171" s="107" t="s">
        <v>419</v>
      </c>
      <c r="E171" s="107" t="s">
        <v>420</v>
      </c>
    </row>
    <row r="172" spans="1:5" x14ac:dyDescent="0.2">
      <c r="A172" s="107" t="str">
        <f>IF(Titelblatt!$BN$2=$B$1,$B172,IF(Titelblatt!$BN$2=$C$1,$C172,IF(Titelblatt!$BN$2=$D$1,$D172,IF(Titelblatt!$BN$2=$E$1,$E172,0))))</f>
        <v>couvert</v>
      </c>
      <c r="B172" s="107" t="s">
        <v>228</v>
      </c>
      <c r="C172" s="107" t="s">
        <v>291</v>
      </c>
      <c r="D172" s="107" t="s">
        <v>292</v>
      </c>
      <c r="E172" s="107" t="s">
        <v>293</v>
      </c>
    </row>
    <row r="173" spans="1:5" x14ac:dyDescent="0.2">
      <c r="A173" s="107" t="str">
        <f>IF(Titelblatt!$BN$2=$B$1,$B173,IF(Titelblatt!$BN$2=$C$1,$C173,IF(Titelblatt!$BN$2=$D$1,$D173,IF(Titelblatt!$BN$2=$E$1,$E173,0))))</f>
        <v>profil de caisson</v>
      </c>
      <c r="B173" s="110" t="s">
        <v>579</v>
      </c>
      <c r="C173" s="110" t="s">
        <v>580</v>
      </c>
      <c r="D173" s="110" t="s">
        <v>581</v>
      </c>
      <c r="E173" s="110" t="s">
        <v>582</v>
      </c>
    </row>
    <row r="174" spans="1:5" x14ac:dyDescent="0.2">
      <c r="A174" s="107" t="str">
        <f>IF(Titelblatt!$BN$2=$B$1,$B174,IF(Titelblatt!$BN$2=$C$1,$C174,IF(Titelblatt!$BN$2=$D$1,$D174,IF(Titelblatt!$BN$2=$E$1,$E174,0))))</f>
        <v>fixation de la guidage</v>
      </c>
      <c r="B174" s="110" t="s">
        <v>583</v>
      </c>
      <c r="C174" s="110" t="s">
        <v>915</v>
      </c>
      <c r="D174" s="110" t="s">
        <v>916</v>
      </c>
      <c r="E174" s="110"/>
    </row>
    <row r="175" spans="1:5" x14ac:dyDescent="0.2">
      <c r="A175" s="107" t="str">
        <f>IF(Titelblatt!$BN$2=$B$1,$B175,IF(Titelblatt!$BN$2=$C$1,$C175,IF(Titelblatt!$BN$2=$D$1,$D175,IF(Titelblatt!$BN$2=$E$1,$E175,0))))</f>
        <v>sortie de câble moteur ou panel</v>
      </c>
      <c r="B175" s="110" t="s">
        <v>659</v>
      </c>
      <c r="C175" s="110" t="s">
        <v>660</v>
      </c>
      <c r="D175" s="110" t="s">
        <v>661</v>
      </c>
      <c r="E175" s="110" t="s">
        <v>662</v>
      </c>
    </row>
    <row r="176" spans="1:5" x14ac:dyDescent="0.2">
      <c r="A176" s="107">
        <f>IF(Titelblatt!$BN$2=$B$1,$B176,IF(Titelblatt!$BN$2=$C$1,$C176,IF(Titelblatt!$BN$2=$D$1,$D176,IF(Titelblatt!$BN$2=$E$1,$E176,0))))</f>
        <v>0</v>
      </c>
      <c r="B176" s="110" t="s">
        <v>891</v>
      </c>
      <c r="C176" s="107"/>
      <c r="D176" s="107"/>
      <c r="E176" s="107"/>
    </row>
    <row r="177" spans="1:8" x14ac:dyDescent="0.2">
      <c r="A177" s="107" t="str">
        <f>IF(Titelblatt!$BN$2=$B$1,$B177,IF(Titelblatt!$BN$2=$C$1,$C177,IF(Titelblatt!$BN$2=$D$1,$D177,IF(Titelblatt!$BN$2=$E$1,$E177,0))))</f>
        <v>vue en direction de la flèche</v>
      </c>
      <c r="B177" s="110" t="s">
        <v>587</v>
      </c>
      <c r="C177" s="107" t="s">
        <v>588</v>
      </c>
      <c r="D177" s="110" t="s">
        <v>589</v>
      </c>
      <c r="E177" s="110" t="s">
        <v>590</v>
      </c>
    </row>
    <row r="178" spans="1:8" x14ac:dyDescent="0.2">
      <c r="A178" s="107" t="str">
        <f>IF(Titelblatt!$BN$2=$B$1,$B178,IF(Titelblatt!$BN$2=$C$1,$C178,IF(Titelblatt!$BN$2=$D$1,$D178,IF(Titelblatt!$BN$2=$E$1,$E178,0))))</f>
        <v>panel</v>
      </c>
      <c r="B178" s="110" t="s">
        <v>604</v>
      </c>
      <c r="C178" s="154" t="s">
        <v>663</v>
      </c>
      <c r="D178" s="110" t="s">
        <v>663</v>
      </c>
      <c r="E178" s="110" t="s">
        <v>664</v>
      </c>
    </row>
    <row r="179" spans="1:8" x14ac:dyDescent="0.2">
      <c r="A179" s="107">
        <f>IF(Titelblatt!$BN$2=$B$1,$B179,IF(Titelblatt!$BN$2=$C$1,$C179,IF(Titelblatt!$BN$2=$D$1,$D179,IF(Titelblatt!$BN$2=$E$1,$E179,0))))</f>
        <v>0</v>
      </c>
      <c r="B179" s="110" t="s">
        <v>665</v>
      </c>
      <c r="C179" s="107"/>
      <c r="D179" s="107"/>
      <c r="E179" s="107"/>
    </row>
    <row r="180" spans="1:8" x14ac:dyDescent="0.2">
      <c r="A180" s="107" t="str">
        <f>IF(Titelblatt!$BN$2=$B$1,$B180,IF(Titelblatt!$BN$2=$C$1,$C180,IF(Titelblatt!$BN$2=$D$1,$D180,IF(Titelblatt!$BN$2=$E$1,$E180,0))))</f>
        <v>transmission pas possible avec g1</v>
      </c>
      <c r="B180" s="107" t="s">
        <v>666</v>
      </c>
      <c r="C180" s="107" t="s">
        <v>667</v>
      </c>
      <c r="D180" s="107" t="s">
        <v>668</v>
      </c>
      <c r="E180" s="107" t="s">
        <v>669</v>
      </c>
    </row>
    <row r="181" spans="1:8" x14ac:dyDescent="0.2">
      <c r="A181" s="107" t="str">
        <f>IF(Titelblatt!$BN$2=$B$1,$B181,IF(Titelblatt!$BN$2=$C$1,$C181,IF(Titelblatt!$BN$2=$D$1,$D181,IF(Titelblatt!$BN$2=$E$1,$E181,0))))</f>
        <v>standard</v>
      </c>
      <c r="B181" s="153" t="s">
        <v>694</v>
      </c>
      <c r="C181" s="153" t="s">
        <v>695</v>
      </c>
      <c r="D181" s="153" t="s">
        <v>695</v>
      </c>
      <c r="E181" s="155" t="s">
        <v>695</v>
      </c>
    </row>
    <row r="182" spans="1:8" x14ac:dyDescent="0.2">
      <c r="A182" s="107" t="str">
        <f>IF(Titelblatt!$BN$2=$B$1,$B182,IF(Titelblatt!$BN$2=$C$1,$C182,IF(Titelblatt!$BN$2=$D$1,$D182,IF(Titelblatt!$BN$2=$E$1,$E182,0))))</f>
        <v>Type de montage</v>
      </c>
      <c r="B182" s="153" t="s">
        <v>599</v>
      </c>
      <c r="C182" s="153" t="s">
        <v>670</v>
      </c>
      <c r="D182" s="153" t="s">
        <v>671</v>
      </c>
      <c r="E182" s="155" t="s">
        <v>672</v>
      </c>
    </row>
    <row r="183" spans="1:8" x14ac:dyDescent="0.2">
      <c r="A183" s="107" t="str">
        <f>IF(Titelblatt!$BN$2=$B$1,$B183,IF(Titelblatt!$BN$2=$C$1,$C183,IF(Titelblatt!$BN$2=$D$1,$D183,IF(Titelblatt!$BN$2=$E$1,$E183,0))))</f>
        <v>frontal</v>
      </c>
      <c r="B183" s="156" t="s">
        <v>692</v>
      </c>
      <c r="C183" s="157" t="s">
        <v>693</v>
      </c>
      <c r="D183" s="157" t="s">
        <v>693</v>
      </c>
      <c r="E183" s="158" t="s">
        <v>750</v>
      </c>
    </row>
    <row r="184" spans="1:8" x14ac:dyDescent="0.2">
      <c r="A184" s="107" t="str">
        <f>IF(Titelblatt!$BN$2=$B$1,$B184,IF(Titelblatt!$BN$2=$C$1,$C184,IF(Titelblatt!$BN$2=$D$1,$D184,IF(Titelblatt!$BN$2=$E$1,$E184,0))))</f>
        <v>Sortie de câble</v>
      </c>
      <c r="B184" s="153" t="s">
        <v>584</v>
      </c>
      <c r="C184" s="153" t="s">
        <v>673</v>
      </c>
      <c r="D184" s="153" t="s">
        <v>593</v>
      </c>
      <c r="E184" s="155" t="s">
        <v>674</v>
      </c>
    </row>
    <row r="185" spans="1:8" x14ac:dyDescent="0.2">
      <c r="A185" s="107" t="str">
        <f>IF(Titelblatt!$BN$2=$B$1,$B185,IF(Titelblatt!$BN$2=$C$1,$C185,IF(Titelblatt!$BN$2=$D$1,$D185,IF(Titelblatt!$BN$2=$E$1,$E185,0))))</f>
        <v>plaque d'insertion</v>
      </c>
      <c r="B185" s="153" t="s">
        <v>675</v>
      </c>
      <c r="C185" s="153" t="s">
        <v>676</v>
      </c>
      <c r="D185" s="153" t="s">
        <v>677</v>
      </c>
      <c r="E185" s="155" t="s">
        <v>678</v>
      </c>
    </row>
    <row r="186" spans="1:8" x14ac:dyDescent="0.2">
      <c r="A186" s="107" t="str">
        <f>IF(Titelblatt!$BN$2=$B$1,$B186,IF(Titelblatt!$BN$2=$C$1,$C186,IF(Titelblatt!$BN$2=$D$1,$D186,IF(Titelblatt!$BN$2=$E$1,$E186,0))))</f>
        <v>zone interdite</v>
      </c>
      <c r="B186" s="110" t="s">
        <v>600</v>
      </c>
      <c r="C186" s="153" t="s">
        <v>601</v>
      </c>
      <c r="D186" s="155" t="s">
        <v>603</v>
      </c>
      <c r="E186" s="154" t="s">
        <v>602</v>
      </c>
      <c r="F186" s="154"/>
    </row>
    <row r="187" spans="1:8" x14ac:dyDescent="0.2">
      <c r="A187" s="107" t="str">
        <f>IF(Titelblatt!$BN$2=$B$1,$B187,IF(Titelblatt!$BN$2=$C$1,$C187,IF(Titelblatt!$BN$2=$D$1,$D187,IF(Titelblatt!$BN$2=$E$1,$E187,0))))</f>
        <v>cella solare</v>
      </c>
      <c r="B187" s="156" t="s">
        <v>604</v>
      </c>
      <c r="C187" s="157" t="s">
        <v>605</v>
      </c>
      <c r="D187" s="157" t="s">
        <v>606</v>
      </c>
      <c r="E187" s="158" t="s">
        <v>607</v>
      </c>
    </row>
    <row r="188" spans="1:8" x14ac:dyDescent="0.2">
      <c r="A188" s="107" t="str">
        <f>IF(Titelblatt!$BN$2=$B$1,$B188,IF(Titelblatt!$BN$2=$C$1,$C188,IF(Titelblatt!$BN$2=$D$1,$D188,IF(Titelblatt!$BN$2=$E$1,$E188,0))))</f>
        <v>dérouler extérieur</v>
      </c>
      <c r="B188" s="110" t="s">
        <v>684</v>
      </c>
      <c r="C188" s="153" t="s">
        <v>685</v>
      </c>
      <c r="D188" s="159" t="s">
        <v>687</v>
      </c>
      <c r="E188" s="110" t="s">
        <v>686</v>
      </c>
      <c r="F188" s="110"/>
    </row>
    <row r="189" spans="1:8" x14ac:dyDescent="0.2">
      <c r="A189" s="107" t="str">
        <f>IF(Titelblatt!$BN$2=$B$1,$B189,IF(Titelblatt!$BN$2=$C$1,$C189,IF(Titelblatt!$BN$2=$D$1,$D189,IF(Titelblatt!$BN$2=$E$1,$E189,0))))</f>
        <v>dérouler interieur</v>
      </c>
      <c r="B189" s="110" t="s">
        <v>688</v>
      </c>
      <c r="C189" s="153" t="s">
        <v>689</v>
      </c>
      <c r="D189" s="159" t="s">
        <v>691</v>
      </c>
      <c r="E189" s="110" t="s">
        <v>690</v>
      </c>
      <c r="F189" s="110"/>
    </row>
    <row r="190" spans="1:8" x14ac:dyDescent="0.2">
      <c r="A190" s="107" t="str">
        <f>IF(Titelblatt!$BN$2=$B$1,$B190,IF(Titelblatt!$BN$2=$C$1,$C190,IF(Titelblatt!$BN$2=$D$1,$D190,IF(Titelblatt!$BN$2=$E$1,$E190,0))))</f>
        <v>position</v>
      </c>
      <c r="B190" s="153" t="s">
        <v>890</v>
      </c>
      <c r="C190" s="153" t="s">
        <v>917</v>
      </c>
      <c r="D190" s="159" t="s">
        <v>918</v>
      </c>
      <c r="E190" s="155" t="s">
        <v>919</v>
      </c>
      <c r="F190" s="110"/>
      <c r="G190" s="110"/>
      <c r="H190" s="110"/>
    </row>
    <row r="191" spans="1:8" x14ac:dyDescent="0.2">
      <c r="A191" s="107" t="str">
        <f>IF(Titelblatt!$BN$2=$B$1,$B191,IF(Titelblatt!$BN$2=$C$1,$C191,IF(Titelblatt!$BN$2=$D$1,$D191,IF(Titelblatt!$BN$2=$E$1,$E191,0))))</f>
        <v>considérer à TAB</v>
      </c>
      <c r="B191" s="110" t="s">
        <v>611</v>
      </c>
      <c r="C191" s="153" t="s">
        <v>612</v>
      </c>
      <c r="D191" s="155" t="s">
        <v>614</v>
      </c>
      <c r="E191" s="153" t="s">
        <v>613</v>
      </c>
      <c r="F191" s="153"/>
      <c r="G191" s="110"/>
      <c r="H191" s="110"/>
    </row>
    <row r="192" spans="1:8" ht="11.25" customHeight="1" x14ac:dyDescent="0.35">
      <c r="A192" s="107" t="str">
        <f>IF(Titelblatt!$BN$2=$B$1,$B192,IF(Titelblatt!$BN$2=$C$1,$C192,IF(Titelblatt!$BN$2=$D$1,$D192,IF(Titelblatt!$BN$2=$E$1,$E192,0))))</f>
        <v>commande manuelle</v>
      </c>
      <c r="B192" s="154" t="s">
        <v>615</v>
      </c>
      <c r="C192" s="153" t="s">
        <v>616</v>
      </c>
      <c r="D192" s="155" t="s">
        <v>618</v>
      </c>
      <c r="E192" s="153" t="s">
        <v>617</v>
      </c>
      <c r="F192" s="153"/>
      <c r="G192" s="174"/>
      <c r="H192" s="110"/>
    </row>
    <row r="193" spans="1:8" x14ac:dyDescent="0.2">
      <c r="A193" s="107" t="str">
        <f>IF(Titelblatt!$BN$2=$B$1,$B193,IF(Titelblatt!$BN$2=$C$1,$C193,IF(Titelblatt!$BN$2=$D$1,$D193,IF(Titelblatt!$BN$2=$E$1,$E193,0))))</f>
        <v>externe</v>
      </c>
      <c r="B193" s="154" t="s">
        <v>619</v>
      </c>
      <c r="C193" s="153" t="s">
        <v>620</v>
      </c>
      <c r="D193" s="155" t="s">
        <v>622</v>
      </c>
      <c r="E193" s="153" t="s">
        <v>621</v>
      </c>
      <c r="F193" s="153"/>
      <c r="G193" s="110"/>
      <c r="H193" s="110"/>
    </row>
    <row r="194" spans="1:8" ht="11.25" customHeight="1" x14ac:dyDescent="0.35">
      <c r="A194" s="107" t="str">
        <f>IF(Titelblatt!$BN$2=$B$1,$B194,IF(Titelblatt!$BN$2=$C$1,$C194,IF(Titelblatt!$BN$2=$D$1,$D194,IF(Titelblatt!$BN$2=$E$1,$E194,0))))</f>
        <v>du dedans</v>
      </c>
      <c r="B194" s="154" t="s">
        <v>623</v>
      </c>
      <c r="C194" s="153" t="s">
        <v>624</v>
      </c>
      <c r="D194" s="155" t="s">
        <v>626</v>
      </c>
      <c r="E194" s="153" t="s">
        <v>625</v>
      </c>
      <c r="F194" s="153"/>
      <c r="G194" s="174"/>
      <c r="H194" s="110"/>
    </row>
    <row r="195" spans="1:8" x14ac:dyDescent="0.2">
      <c r="A195" s="107" t="str">
        <f>IF(Titelblatt!$BN$2=$B$1,$B195,IF(Titelblatt!$BN$2=$C$1,$C195,IF(Titelblatt!$BN$2=$D$1,$D195,IF(Titelblatt!$BN$2=$E$1,$E195,0))))</f>
        <v>fixation par l'arrière</v>
      </c>
      <c r="B195" s="154" t="s">
        <v>627</v>
      </c>
      <c r="C195" s="153" t="s">
        <v>628</v>
      </c>
      <c r="D195" s="155" t="s">
        <v>630</v>
      </c>
      <c r="E195" s="153" t="s">
        <v>629</v>
      </c>
      <c r="F195" s="153"/>
      <c r="G195" s="110"/>
      <c r="H195" s="110"/>
    </row>
    <row r="196" spans="1:8" x14ac:dyDescent="0.2">
      <c r="A196" s="107" t="str">
        <f>IF(Titelblatt!$BN$2=$B$1,$B196,IF(Titelblatt!$BN$2=$C$1,$C196,IF(Titelblatt!$BN$2=$D$1,$D196,IF(Titelblatt!$BN$2=$E$1,$E196,0))))</f>
        <v>fixation murale</v>
      </c>
      <c r="B196" s="154" t="s">
        <v>631</v>
      </c>
      <c r="C196" s="153" t="s">
        <v>632</v>
      </c>
      <c r="D196" s="155" t="s">
        <v>634</v>
      </c>
      <c r="E196" s="153" t="s">
        <v>633</v>
      </c>
      <c r="F196" s="153"/>
      <c r="G196" s="110"/>
      <c r="H196" s="110"/>
    </row>
    <row r="197" spans="1:8" x14ac:dyDescent="0.2">
      <c r="A197" s="107" t="str">
        <f>IF(Titelblatt!$BN$2=$B$1,$B197,IF(Titelblatt!$BN$2=$C$1,$C197,IF(Titelblatt!$BN$2=$D$1,$D197,IF(Titelblatt!$BN$2=$E$1,$E197,0))))</f>
        <v>arrière</v>
      </c>
      <c r="B197" s="154" t="s">
        <v>635</v>
      </c>
      <c r="C197" s="153" t="s">
        <v>636</v>
      </c>
      <c r="D197" s="155" t="s">
        <v>638</v>
      </c>
      <c r="E197" s="153" t="s">
        <v>637</v>
      </c>
      <c r="F197" s="153"/>
      <c r="G197" s="110"/>
      <c r="H197" s="110"/>
    </row>
    <row r="198" spans="1:8" x14ac:dyDescent="0.2">
      <c r="A198" s="107" t="str">
        <f>IF(Titelblatt!$BN$2=$B$1,$B198,IF(Titelblatt!$BN$2=$C$1,$C198,IF(Titelblatt!$BN$2=$D$1,$D198,IF(Titelblatt!$BN$2=$E$1,$E198,0))))</f>
        <v>au-dessus</v>
      </c>
      <c r="B198" s="154" t="s">
        <v>639</v>
      </c>
      <c r="C198" s="153" t="s">
        <v>640</v>
      </c>
      <c r="D198" s="155" t="s">
        <v>642</v>
      </c>
      <c r="E198" s="153" t="s">
        <v>641</v>
      </c>
      <c r="F198" s="153"/>
      <c r="G198" s="110"/>
      <c r="H198" s="110"/>
    </row>
    <row r="199" spans="1:8" x14ac:dyDescent="0.2">
      <c r="A199" s="107" t="str">
        <f>IF(Titelblatt!$BN$2=$B$1,$B199,IF(Titelblatt!$BN$2=$C$1,$C199,IF(Titelblatt!$BN$2=$D$1,$D199,IF(Titelblatt!$BN$2=$E$1,$E199,0))))</f>
        <v>caler</v>
      </c>
      <c r="B199" s="110" t="s">
        <v>643</v>
      </c>
      <c r="C199" s="153" t="s">
        <v>644</v>
      </c>
      <c r="D199" s="155" t="s">
        <v>646</v>
      </c>
      <c r="E199" s="153" t="s">
        <v>645</v>
      </c>
      <c r="F199" s="153"/>
      <c r="G199" s="110"/>
      <c r="H199" s="110"/>
    </row>
    <row r="200" spans="1:8" x14ac:dyDescent="0.2">
      <c r="A200" s="107" t="str">
        <f>IF(Titelblatt!$BN$2=$B$1,$B200,IF(Titelblatt!$BN$2=$C$1,$C200,IF(Titelblatt!$BN$2=$D$1,$D200,IF(Titelblatt!$BN$2=$E$1,$E200,0))))</f>
        <v>pas</v>
      </c>
      <c r="B200" s="160" t="s">
        <v>647</v>
      </c>
      <c r="C200" s="153" t="s">
        <v>648</v>
      </c>
      <c r="D200" s="159" t="s">
        <v>650</v>
      </c>
      <c r="E200" s="153" t="s">
        <v>649</v>
      </c>
      <c r="F200" s="153"/>
      <c r="G200" s="110"/>
      <c r="H200" s="110"/>
    </row>
    <row r="201" spans="1:8" x14ac:dyDescent="0.2">
      <c r="A201" s="107" t="str">
        <f>IF(Titelblatt!$BN$2=$B$1,$B201,IF(Titelblatt!$BN$2=$C$1,$C201,IF(Titelblatt!$BN$2=$D$1,$D201,IF(Titelblatt!$BN$2=$E$1,$E201,0))))</f>
        <v>applique murale</v>
      </c>
      <c r="B201" s="160" t="s">
        <v>196</v>
      </c>
      <c r="C201" s="153" t="s">
        <v>651</v>
      </c>
      <c r="D201" s="159" t="s">
        <v>653</v>
      </c>
      <c r="E201" s="153" t="s">
        <v>652</v>
      </c>
      <c r="F201" s="153"/>
      <c r="G201" s="110"/>
      <c r="H201" s="110"/>
    </row>
    <row r="202" spans="1:8" x14ac:dyDescent="0.2">
      <c r="A202" s="107" t="str">
        <f>IF(Titelblatt!$BN$2=$B$1,$B202,IF(Titelblatt!$BN$2=$C$1,$C202,IF(Titelblatt!$BN$2=$D$1,$D202,IF(Titelblatt!$BN$2=$E$1,$E202,0))))</f>
        <v>jarret</v>
      </c>
      <c r="B202" s="160" t="s">
        <v>187</v>
      </c>
      <c r="C202" s="153" t="s">
        <v>654</v>
      </c>
      <c r="D202" s="159" t="s">
        <v>563</v>
      </c>
      <c r="E202" s="153" t="s">
        <v>655</v>
      </c>
      <c r="F202" s="153"/>
      <c r="G202" s="110"/>
      <c r="H202" s="110"/>
    </row>
    <row r="203" spans="1:8" x14ac:dyDescent="0.2">
      <c r="A203" s="107" t="str">
        <f>IF(Titelblatt!$BN$2=$B$1,$B203,IF(Titelblatt!$BN$2=$C$1,$C203,IF(Titelblatt!$BN$2=$D$1,$D203,IF(Titelblatt!$BN$2=$E$1,$E203,0))))</f>
        <v>fixation</v>
      </c>
      <c r="B203" s="160" t="s">
        <v>656</v>
      </c>
      <c r="C203" s="153" t="s">
        <v>657</v>
      </c>
      <c r="D203" s="159" t="s">
        <v>657</v>
      </c>
      <c r="E203" s="153" t="s">
        <v>658</v>
      </c>
      <c r="F203" s="153"/>
      <c r="G203" s="110"/>
      <c r="H203" s="110"/>
    </row>
    <row r="204" spans="1:8" x14ac:dyDescent="0.2">
      <c r="A204" s="107" t="str">
        <f>IF(Titelblatt!$BN$2=$B$1,$B204,IF(Titelblatt!$BN$2=$C$1,$C204,IF(Titelblatt!$BN$2=$D$1,$D204,IF(Titelblatt!$BN$2=$E$1,$E204,0))))</f>
        <v>coulée</v>
      </c>
      <c r="B204" s="160" t="s">
        <v>696</v>
      </c>
      <c r="C204" s="110" t="s">
        <v>724</v>
      </c>
      <c r="D204" s="110" t="s">
        <v>700</v>
      </c>
      <c r="E204" s="110" t="s">
        <v>699</v>
      </c>
      <c r="F204" s="153"/>
      <c r="G204" s="110"/>
      <c r="H204" s="110"/>
    </row>
    <row r="205" spans="1:8" x14ac:dyDescent="0.2">
      <c r="A205" s="107" t="str">
        <f>IF(Titelblatt!$BN$2=$B$1,$B205,IF(Titelblatt!$BN$2=$C$1,$C205,IF(Titelblatt!$BN$2=$D$1,$D205,IF(Titelblatt!$BN$2=$E$1,$E205,0))))</f>
        <v>supérieur</v>
      </c>
      <c r="B205" s="160" t="s">
        <v>193</v>
      </c>
      <c r="C205" s="153" t="s">
        <v>701</v>
      </c>
      <c r="D205" s="159" t="s">
        <v>703</v>
      </c>
      <c r="E205" s="153" t="s">
        <v>702</v>
      </c>
      <c r="F205" s="153"/>
      <c r="G205" s="110"/>
      <c r="H205" s="110"/>
    </row>
    <row r="206" spans="1:8" x14ac:dyDescent="0.2">
      <c r="A206" s="107" t="str">
        <f>IF(Titelblatt!$BN$2=$B$1,$B206,IF(Titelblatt!$BN$2=$C$1,$C206,IF(Titelblatt!$BN$2=$D$1,$D206,IF(Titelblatt!$BN$2=$E$1,$E206,0))))</f>
        <v>arrière</v>
      </c>
      <c r="B206" s="160" t="s">
        <v>697</v>
      </c>
      <c r="C206" s="153" t="s">
        <v>636</v>
      </c>
      <c r="D206" s="153" t="s">
        <v>704</v>
      </c>
      <c r="E206" s="153" t="s">
        <v>705</v>
      </c>
      <c r="F206" s="110"/>
      <c r="G206" s="110"/>
      <c r="H206" s="110"/>
    </row>
    <row r="207" spans="1:8" x14ac:dyDescent="0.2">
      <c r="A207" s="107" t="str">
        <f>IF(Titelblatt!$BN$2=$B$1,$B207,IF(Titelblatt!$BN$2=$C$1,$C207,IF(Titelblatt!$BN$2=$D$1,$D207,IF(Titelblatt!$BN$2=$E$1,$E207,0))))</f>
        <v>latéralement</v>
      </c>
      <c r="B207" s="160" t="s">
        <v>698</v>
      </c>
      <c r="C207" s="153" t="s">
        <v>707</v>
      </c>
      <c r="D207" s="159" t="s">
        <v>706</v>
      </c>
      <c r="E207" s="153" t="s">
        <v>708</v>
      </c>
      <c r="F207" s="110"/>
      <c r="G207" s="110"/>
      <c r="H207" s="110"/>
    </row>
    <row r="208" spans="1:8" x14ac:dyDescent="0.2">
      <c r="A208" s="107" t="str">
        <f>IF(Titelblatt!$BN$2=$B$1,$B208,IF(Titelblatt!$BN$2=$C$1,$C208,IF(Titelblatt!$BN$2=$D$1,$D208,IF(Titelblatt!$BN$2=$E$1,$E208,0))))</f>
        <v>Moteur avec radio</v>
      </c>
      <c r="B208" s="160" t="s">
        <v>889</v>
      </c>
      <c r="C208" s="153" t="s">
        <v>888</v>
      </c>
      <c r="D208" s="159" t="s">
        <v>886</v>
      </c>
      <c r="E208" s="153" t="s">
        <v>887</v>
      </c>
      <c r="F208" s="110"/>
      <c r="G208" s="110"/>
      <c r="H208" s="110"/>
    </row>
    <row r="209" spans="1:8" x14ac:dyDescent="0.2">
      <c r="A209" s="107" t="str">
        <f>IF(Titelblatt!$BN$2=$B$1,$B209,IF(Titelblatt!$BN$2=$C$1,$C209,IF(Titelblatt!$BN$2=$D$1,$D209,IF(Titelblatt!$BN$2=$E$1,$E209,0))))</f>
        <v>Moteur radio-pilotée avec capteur de vent / soleil</v>
      </c>
      <c r="B209" s="160" t="s">
        <v>709</v>
      </c>
      <c r="C209" s="110" t="s">
        <v>720</v>
      </c>
      <c r="D209" s="110" t="s">
        <v>721</v>
      </c>
      <c r="E209" s="110" t="s">
        <v>722</v>
      </c>
      <c r="F209" s="110"/>
      <c r="G209" s="110"/>
      <c r="H209" s="110"/>
    </row>
    <row r="210" spans="1:8" x14ac:dyDescent="0.2">
      <c r="A210" s="107" t="str">
        <f>IF(Titelblatt!$BN$2=$B$1,$B210,IF(Titelblatt!$BN$2=$C$1,$C210,IF(Titelblatt!$BN$2=$D$1,$D210,IF(Titelblatt!$BN$2=$E$1,$E210,0))))</f>
        <v>Moteur solaire avec radio</v>
      </c>
      <c r="B210" s="160" t="s">
        <v>710</v>
      </c>
      <c r="C210" s="110" t="s">
        <v>723</v>
      </c>
      <c r="D210" s="110" t="s">
        <v>719</v>
      </c>
      <c r="E210" s="110" t="s">
        <v>718</v>
      </c>
      <c r="F210" s="110"/>
      <c r="G210" s="110"/>
      <c r="H210" s="110"/>
    </row>
    <row r="211" spans="1:8" s="107" customFormat="1" x14ac:dyDescent="0.2">
      <c r="A211" s="107" t="str">
        <f>IF(Titelblatt!$BN$2=$B$1,$B211,IF(Titelblatt!$BN$2=$C$1,$C211,IF(Titelblatt!$BN$2=$D$1,$D211,IF(Titelblatt!$BN$2=$E$1,$E211,0))))</f>
        <v>boucle</v>
      </c>
      <c r="B211" s="160" t="s">
        <v>169</v>
      </c>
      <c r="C211" s="110" t="s">
        <v>481</v>
      </c>
      <c r="D211" s="153" t="s">
        <v>482</v>
      </c>
      <c r="E211" s="153" t="s">
        <v>483</v>
      </c>
    </row>
    <row r="212" spans="1:8" s="107" customFormat="1" x14ac:dyDescent="0.2">
      <c r="A212" s="107" t="str">
        <f>IF(Titelblatt!$BN$2=$B$1,$B212,IF(Titelblatt!$BN$2=$C$1,$C212,IF(Titelblatt!$BN$2=$D$1,$D212,IF(Titelblatt!$BN$2=$E$1,$E212,0))))</f>
        <v>mesure</v>
      </c>
      <c r="B212" s="160" t="s">
        <v>894</v>
      </c>
      <c r="C212" s="110" t="s">
        <v>920</v>
      </c>
      <c r="D212" s="153" t="s">
        <v>921</v>
      </c>
      <c r="E212" s="153" t="s">
        <v>922</v>
      </c>
    </row>
    <row r="213" spans="1:8" s="107" customFormat="1" x14ac:dyDescent="0.2">
      <c r="A213" s="107" t="str">
        <f>IF(Titelblatt!$BN$2=$B$1,$B213,IF(Titelblatt!$BN$2=$C$1,$C213,IF(Titelblatt!$BN$2=$D$1,$D213,IF(Titelblatt!$BN$2=$E$1,$E213,0))))</f>
        <v>gris</v>
      </c>
      <c r="B213" s="153" t="s">
        <v>842</v>
      </c>
      <c r="C213" s="154" t="s">
        <v>843</v>
      </c>
      <c r="D213" s="153" t="s">
        <v>844</v>
      </c>
      <c r="E213" s="154" t="s">
        <v>845</v>
      </c>
    </row>
    <row r="214" spans="1:8" s="107" customFormat="1" x14ac:dyDescent="0.2">
      <c r="A214" s="107" t="str">
        <f>IF(Titelblatt!$BN$2=$B$1,$B214,IF(Titelblatt!$BN$2=$C$1,$C214,IF(Titelblatt!$BN$2=$D$1,$D214,IF(Titelblatt!$BN$2=$E$1,$E214,0))))</f>
        <v>blanc</v>
      </c>
      <c r="B214" s="153" t="s">
        <v>846</v>
      </c>
      <c r="C214" s="154" t="s">
        <v>847</v>
      </c>
      <c r="D214" s="153" t="s">
        <v>848</v>
      </c>
      <c r="E214" s="154" t="s">
        <v>849</v>
      </c>
    </row>
    <row r="215" spans="1:8" x14ac:dyDescent="0.2">
      <c r="A215" s="107" t="str">
        <f>IF(Titelblatt!$BN$2=$B$1,$B215,IF(Titelblatt!$BN$2=$C$1,$C215,IF(Titelblatt!$BN$2=$D$1,$D215,IF(Titelblatt!$BN$2=$E$1,$E215,0))))</f>
        <v>moteur</v>
      </c>
      <c r="B215" s="160" t="s">
        <v>711</v>
      </c>
      <c r="C215" s="110" t="s">
        <v>714</v>
      </c>
      <c r="D215" s="110" t="s">
        <v>713</v>
      </c>
      <c r="E215" s="110" t="s">
        <v>712</v>
      </c>
      <c r="F215" s="110"/>
      <c r="G215" s="110"/>
      <c r="H215" s="110"/>
    </row>
    <row r="216" spans="1:8" x14ac:dyDescent="0.2">
      <c r="A216" s="107" t="str">
        <f>IF(Titelblatt!$BN$2=$B$1,$B216,IF(Titelblatt!$BN$2=$C$1,$C216,IF(Titelblatt!$BN$2=$D$1,$D216,IF(Titelblatt!$BN$2=$E$1,$E216,0))))</f>
        <v>Mesurer 50mm s'il est installé séparément à partir de cas et des profils de guidage observés!</v>
      </c>
      <c r="B216" s="160" t="s">
        <v>598</v>
      </c>
      <c r="C216" s="160" t="s">
        <v>717</v>
      </c>
      <c r="D216" s="110" t="s">
        <v>716</v>
      </c>
      <c r="E216" s="110" t="s">
        <v>715</v>
      </c>
      <c r="F216" s="110"/>
      <c r="G216" s="110"/>
      <c r="H216" s="110"/>
    </row>
    <row r="217" spans="1:8" x14ac:dyDescent="0.2">
      <c r="A217" s="107" t="str">
        <f>IF(Titelblatt!$BN$2=$B$1,$B217,IF(Titelblatt!$BN$2=$C$1,$C217,IF(Titelblatt!$BN$2=$D$1,$D217,IF(Titelblatt!$BN$2=$E$1,$E217,0))))</f>
        <v>Diamètre du rouleau en type VSGe-Zip (2159) en fonction de la variable h et bk</v>
      </c>
      <c r="B217" s="160" t="s">
        <v>597</v>
      </c>
      <c r="C217" s="160" t="s">
        <v>743</v>
      </c>
      <c r="D217" s="160" t="s">
        <v>744</v>
      </c>
      <c r="E217" s="160" t="s">
        <v>745</v>
      </c>
      <c r="F217" s="110"/>
      <c r="G217" s="110"/>
      <c r="H217" s="110"/>
    </row>
    <row r="218" spans="1:8" x14ac:dyDescent="0.2">
      <c r="A218" s="107" t="str">
        <f>IF(Titelblatt!$BN$2=$B$1,$B218,IF(Titelblatt!$BN$2=$C$1,$C218,IF(Titelblatt!$BN$2=$D$1,$D218,IF(Titelblatt!$BN$2=$E$1,$E218,0))))</f>
        <v>vu de l'intérieur</v>
      </c>
      <c r="B218" s="110" t="s">
        <v>725</v>
      </c>
      <c r="C218" s="110" t="s">
        <v>738</v>
      </c>
      <c r="D218" s="110" t="s">
        <v>739</v>
      </c>
      <c r="E218" s="110" t="s">
        <v>740</v>
      </c>
    </row>
    <row r="219" spans="1:8" x14ac:dyDescent="0.2">
      <c r="A219" s="107" t="str">
        <f>IF(Titelblatt!$BN$2=$B$1,$B219,IF(Titelblatt!$BN$2=$C$1,$C219,IF(Titelblatt!$BN$2=$D$1,$D219,IF(Titelblatt!$BN$2=$E$1,$E219,0))))</f>
        <v>toujours</v>
      </c>
      <c r="B219" s="110" t="s">
        <v>726</v>
      </c>
      <c r="C219" s="110" t="s">
        <v>727</v>
      </c>
      <c r="D219" s="110" t="s">
        <v>728</v>
      </c>
      <c r="E219" s="110" t="s">
        <v>729</v>
      </c>
    </row>
    <row r="220" spans="1:8" s="107" customFormat="1" x14ac:dyDescent="0.2">
      <c r="A220" s="107" t="str">
        <f>IF(Titelblatt!$BN$2=$B$1,$B220,IF(Titelblatt!$BN$2=$C$1,$C220,IF(Titelblatt!$BN$2=$D$1,$D220,IF(Titelblatt!$BN$2=$E$1,$E220,0))))</f>
        <v>étroit</v>
      </c>
      <c r="B220" s="153" t="s">
        <v>191</v>
      </c>
      <c r="C220" s="154" t="s">
        <v>484</v>
      </c>
      <c r="D220" s="153" t="s">
        <v>923</v>
      </c>
      <c r="E220" s="154" t="s">
        <v>850</v>
      </c>
    </row>
    <row r="221" spans="1:8" s="107" customFormat="1" x14ac:dyDescent="0.2">
      <c r="A221" s="107" t="str">
        <f>IF(Titelblatt!$BN$2=$B$1,$B221,IF(Titelblatt!$BN$2=$C$1,$C221,IF(Titelblatt!$BN$2=$D$1,$D221,IF(Titelblatt!$BN$2=$E$1,$E221,0))))</f>
        <v>double jointure</v>
      </c>
      <c r="B221" s="153" t="s">
        <v>851</v>
      </c>
      <c r="C221" s="154" t="s">
        <v>852</v>
      </c>
      <c r="D221" s="153" t="s">
        <v>853</v>
      </c>
      <c r="E221" s="154" t="s">
        <v>854</v>
      </c>
    </row>
    <row r="222" spans="1:8" s="107" customFormat="1" x14ac:dyDescent="0.2">
      <c r="A222" s="107" t="str">
        <f>IF(Titelblatt!$BN$2=$B$1,$B222,IF(Titelblatt!$BN$2=$C$1,$C222,IF(Titelblatt!$BN$2=$D$1,$D222,IF(Titelblatt!$BN$2=$E$1,$E222,0))))</f>
        <v>broche</v>
      </c>
      <c r="B222" s="153" t="s">
        <v>855</v>
      </c>
      <c r="C222" s="154" t="s">
        <v>856</v>
      </c>
      <c r="D222" s="153" t="s">
        <v>857</v>
      </c>
      <c r="E222" s="154" t="s">
        <v>858</v>
      </c>
    </row>
    <row r="223" spans="1:8" s="107" customFormat="1" x14ac:dyDescent="0.2">
      <c r="A223" s="107" t="str">
        <f>IF(Titelblatt!$BN$2=$B$1,$B223,IF(Titelblatt!$BN$2=$C$1,$C223,IF(Titelblatt!$BN$2=$D$1,$D223,IF(Titelblatt!$BN$2=$E$1,$E223,0))))</f>
        <v>sans</v>
      </c>
      <c r="B223" s="153" t="s">
        <v>77</v>
      </c>
      <c r="C223" s="154" t="s">
        <v>142</v>
      </c>
      <c r="D223" s="153" t="s">
        <v>143</v>
      </c>
      <c r="E223" s="154" t="s">
        <v>144</v>
      </c>
    </row>
    <row r="224" spans="1:8" s="107" customFormat="1" x14ac:dyDescent="0.2">
      <c r="A224" s="107" t="str">
        <f>IF(Titelblatt!$BN$2=$B$1,$B224,IF(Titelblatt!$BN$2=$C$1,$C224,IF(Titelblatt!$BN$2=$D$1,$D224,IF(Titelblatt!$BN$2=$E$1,$E224,0))))</f>
        <v>aimant</v>
      </c>
      <c r="B224" s="106" t="s">
        <v>859</v>
      </c>
      <c r="C224" s="110" t="s">
        <v>924</v>
      </c>
      <c r="D224" s="110" t="s">
        <v>925</v>
      </c>
      <c r="E224" s="110" t="s">
        <v>926</v>
      </c>
    </row>
    <row r="225" spans="1:5" s="107" customFormat="1" x14ac:dyDescent="0.2">
      <c r="A225" s="107" t="str">
        <f>IF(Titelblatt!$BN$2=$B$1,$B225,IF(Titelblatt!$BN$2=$C$1,$C225,IF(Titelblatt!$BN$2=$D$1,$D225,IF(Titelblatt!$BN$2=$E$1,$E225,0))))</f>
        <v>support de manivelle</v>
      </c>
      <c r="B225" s="106" t="s">
        <v>198</v>
      </c>
      <c r="C225" s="110" t="s">
        <v>421</v>
      </c>
      <c r="D225" s="110" t="s">
        <v>860</v>
      </c>
      <c r="E225" s="110" t="s">
        <v>423</v>
      </c>
    </row>
    <row r="226" spans="1:5" s="107" customFormat="1" x14ac:dyDescent="0.2">
      <c r="A226" s="107" t="str">
        <f>IF(Titelblatt!$BN$2=$B$1,$B226,IF(Titelblatt!$BN$2=$C$1,$C226,IF(Titelblatt!$BN$2=$D$1,$D226,IF(Titelblatt!$BN$2=$E$1,$E226,0))))</f>
        <v>grand</v>
      </c>
      <c r="B226" s="110" t="s">
        <v>861</v>
      </c>
      <c r="C226" s="110" t="s">
        <v>862</v>
      </c>
      <c r="D226" s="110" t="s">
        <v>863</v>
      </c>
      <c r="E226" s="110" t="s">
        <v>864</v>
      </c>
    </row>
    <row r="227" spans="1:5" s="107" customFormat="1" x14ac:dyDescent="0.2">
      <c r="A227" s="107" t="str">
        <f>IF(Titelblatt!$BN$2=$B$1,$B227,IF(Titelblatt!$BN$2=$C$1,$C227,IF(Titelblatt!$BN$2=$D$1,$D227,IF(Titelblatt!$BN$2=$E$1,$E227,0))))</f>
        <v>petit</v>
      </c>
      <c r="B227" s="110" t="s">
        <v>865</v>
      </c>
      <c r="C227" s="110" t="s">
        <v>866</v>
      </c>
      <c r="D227" s="110" t="s">
        <v>867</v>
      </c>
      <c r="E227" s="110" t="s">
        <v>868</v>
      </c>
    </row>
    <row r="228" spans="1:5" s="107" customFormat="1" x14ac:dyDescent="0.2">
      <c r="A228" s="107" t="str">
        <f>IF(Titelblatt!$BN$2=$B$1,$B228,IF(Titelblatt!$BN$2=$C$1,$C228,IF(Titelblatt!$BN$2=$D$1,$D228,IF(Titelblatt!$BN$2=$E$1,$E228,0))))</f>
        <v>plaque de couverture</v>
      </c>
      <c r="B228" s="106" t="s">
        <v>869</v>
      </c>
      <c r="C228" s="110" t="s">
        <v>870</v>
      </c>
      <c r="D228" s="110" t="s">
        <v>871</v>
      </c>
      <c r="E228" s="110" t="s">
        <v>872</v>
      </c>
    </row>
    <row r="229" spans="1:5" s="107" customFormat="1" x14ac:dyDescent="0.2">
      <c r="A229" s="107" t="str">
        <f>IF(Titelblatt!$BN$2=$B$1,$B229,IF(Titelblatt!$BN$2=$C$1,$C229,IF(Titelblatt!$BN$2=$D$1,$D229,IF(Titelblatt!$BN$2=$E$1,$E229,0))))</f>
        <v>joint garniture</v>
      </c>
      <c r="B229" s="110" t="s">
        <v>873</v>
      </c>
      <c r="C229" s="110" t="s">
        <v>874</v>
      </c>
      <c r="D229" s="110" t="s">
        <v>875</v>
      </c>
      <c r="E229" s="110" t="s">
        <v>876</v>
      </c>
    </row>
    <row r="230" spans="1:5" s="107" customFormat="1" x14ac:dyDescent="0.2">
      <c r="A230" s="107" t="str">
        <f>IF(Titelblatt!$BN$2=$B$1,$B230,IF(Titelblatt!$BN$2=$C$1,$C230,IF(Titelblatt!$BN$2=$D$1,$D230,IF(Titelblatt!$BN$2=$E$1,$E230,0))))</f>
        <v>joint rondelle</v>
      </c>
      <c r="B230" s="110" t="s">
        <v>877</v>
      </c>
      <c r="C230" s="110" t="s">
        <v>878</v>
      </c>
      <c r="D230" s="110" t="s">
        <v>879</v>
      </c>
      <c r="E230" s="110" t="s">
        <v>880</v>
      </c>
    </row>
    <row r="231" spans="1:5" x14ac:dyDescent="0.2">
      <c r="A231" s="107" t="str">
        <f>IF(Titelblatt!$BN$2=$B$1,$B231,IF(Titelblatt!$BN$2=$C$1,$C231,IF(Titelblatt!$BN$2=$D$1,$D231,IF(Titelblatt!$BN$2=$E$1,$E231,0))))</f>
        <v>indépendant</v>
      </c>
      <c r="B231" s="110" t="s">
        <v>730</v>
      </c>
      <c r="C231" s="110" t="s">
        <v>731</v>
      </c>
      <c r="D231" s="110" t="s">
        <v>732</v>
      </c>
      <c r="E231" s="110" t="s">
        <v>733</v>
      </c>
    </row>
    <row r="232" spans="1:5" x14ac:dyDescent="0.2">
      <c r="A232" s="107" t="str">
        <f>IF(Titelblatt!$BN$2=$B$1,$B232,IF(Titelblatt!$BN$2=$C$1,$C232,IF(Titelblatt!$BN$2=$D$1,$D232,IF(Titelblatt!$BN$2=$E$1,$E232,0))))</f>
        <v>si</v>
      </c>
      <c r="B232" s="110" t="s">
        <v>734</v>
      </c>
      <c r="C232" s="107" t="s">
        <v>735</v>
      </c>
      <c r="D232" s="110" t="s">
        <v>736</v>
      </c>
      <c r="E232" s="110" t="s">
        <v>737</v>
      </c>
    </row>
    <row r="233" spans="1:5" x14ac:dyDescent="0.2">
      <c r="A233" s="107" t="str">
        <f>IF(Titelblatt!$BN$2=$B$1,$B233,IF(Titelblatt!$BN$2=$C$1,$C233,IF(Titelblatt!$BN$2=$D$1,$D233,IF(Titelblatt!$BN$2=$E$1,$E233,0))))</f>
        <v>interieur</v>
      </c>
      <c r="B233" s="110" t="s">
        <v>54</v>
      </c>
      <c r="C233" s="153" t="s">
        <v>741</v>
      </c>
      <c r="D233" s="159" t="s">
        <v>626</v>
      </c>
      <c r="E233" s="110" t="s">
        <v>742</v>
      </c>
    </row>
    <row r="234" spans="1:5" x14ac:dyDescent="0.2">
      <c r="A234" s="107" t="str">
        <f>IF(Titelblatt!$BN$2=$B$1,$B234,IF(Titelblatt!$BN$2=$C$1,$C234,IF(Titelblatt!$BN$2=$D$1,$D234,IF(Titelblatt!$BN$2=$E$1,$E234,0))))</f>
        <v>option</v>
      </c>
      <c r="B234" s="107" t="s">
        <v>746</v>
      </c>
      <c r="C234" s="107" t="s">
        <v>747</v>
      </c>
      <c r="D234" s="107" t="s">
        <v>747</v>
      </c>
      <c r="E234" s="3" t="s">
        <v>748</v>
      </c>
    </row>
    <row r="235" spans="1:5" x14ac:dyDescent="0.2">
      <c r="A235" s="107" t="str">
        <f>IF(Titelblatt!$BN$2=$B$1,$B235,IF(Titelblatt!$BN$2=$C$1,$C235,IF(Titelblatt!$BN$2=$D$1,$D235,IF(Titelblatt!$BN$2=$E$1,$E235,0))))</f>
        <v>joint à brosse</v>
      </c>
      <c r="B235" s="110" t="s">
        <v>749</v>
      </c>
      <c r="C235" s="110" t="s">
        <v>760</v>
      </c>
      <c r="D235" s="110" t="s">
        <v>759</v>
      </c>
      <c r="E235" s="110" t="s">
        <v>761</v>
      </c>
    </row>
    <row r="236" spans="1:5" x14ac:dyDescent="0.2">
      <c r="A236" s="107" t="str">
        <f>IF(Titelblatt!$BN$2=$B$1,$B236,IF(Titelblatt!$BN$2=$C$1,$C236,IF(Titelblatt!$BN$2=$D$1,$D236,IF(Titelblatt!$BN$2=$E$1,$E236,0))))</f>
        <v>tirez système (GZA)</v>
      </c>
      <c r="B236" s="110" t="s">
        <v>751</v>
      </c>
      <c r="C236" s="110" t="s">
        <v>763</v>
      </c>
      <c r="D236" s="110" t="s">
        <v>764</v>
      </c>
      <c r="E236" s="110" t="s">
        <v>762</v>
      </c>
    </row>
    <row r="237" spans="1:5" x14ac:dyDescent="0.2">
      <c r="A237" s="107" t="str">
        <f>IF(Titelblatt!$BN$2=$B$1,$B237,IF(Titelblatt!$BN$2=$C$1,$C237,IF(Titelblatt!$BN$2=$D$1,$D237,IF(Titelblatt!$BN$2=$E$1,$E237,0))))</f>
        <v>Support de montage</v>
      </c>
      <c r="B237" s="110" t="s">
        <v>757</v>
      </c>
      <c r="C237" s="110" t="s">
        <v>767</v>
      </c>
      <c r="D237" s="110" t="s">
        <v>765</v>
      </c>
      <c r="E237" s="110" t="s">
        <v>766</v>
      </c>
    </row>
    <row r="238" spans="1:5" s="107" customFormat="1" x14ac:dyDescent="0.2">
      <c r="A238" s="107" t="str">
        <f>IF(Titelblatt!$BN$2=$B$1,$B238,IF(Titelblatt!$BN$2=$C$1,$C238,IF(Titelblatt!$BN$2=$D$1,$D238,IF(Titelblatt!$BN$2=$E$1,$E238,0))))</f>
        <v>tout au long de</v>
      </c>
      <c r="B238" s="110" t="s">
        <v>833</v>
      </c>
      <c r="C238" s="110" t="s">
        <v>836</v>
      </c>
      <c r="D238" s="110" t="s">
        <v>834</v>
      </c>
      <c r="E238" s="110" t="s">
        <v>835</v>
      </c>
    </row>
    <row r="239" spans="1:5" x14ac:dyDescent="0.2">
      <c r="A239" s="107" t="str">
        <f>IF(Titelblatt!$BN$2=$B$1,$B239,IF(Titelblatt!$BN$2=$C$1,$C239,IF(Titelblatt!$BN$2=$D$1,$D239,IF(Titelblatt!$BN$2=$E$1,$E239,0))))</f>
        <v>seulement</v>
      </c>
      <c r="B239" s="110" t="s">
        <v>758</v>
      </c>
      <c r="C239" s="106" t="s">
        <v>768</v>
      </c>
      <c r="D239" s="110" t="s">
        <v>770</v>
      </c>
      <c r="E239" s="110" t="s">
        <v>769</v>
      </c>
    </row>
    <row r="240" spans="1:5" x14ac:dyDescent="0.2">
      <c r="A240" s="107" t="str">
        <f>IF(Titelblatt!$BN$2=$B$1,$B240,IF(Titelblatt!$BN$2=$C$1,$C240,IF(Titelblatt!$BN$2=$D$1,$D240,IF(Titelblatt!$BN$2=$E$1,$E240,0))))</f>
        <v>Domaine d'application</v>
      </c>
      <c r="B240" s="110" t="s">
        <v>755</v>
      </c>
      <c r="C240" s="110" t="s">
        <v>773</v>
      </c>
      <c r="D240" s="110" t="s">
        <v>771</v>
      </c>
      <c r="E240" s="110" t="s">
        <v>772</v>
      </c>
    </row>
    <row r="241" spans="1:5" s="107" customFormat="1" x14ac:dyDescent="0.2">
      <c r="A241" s="107" t="str">
        <f>IF(Titelblatt!$BN$2=$B$1,$B241,IF(Titelblatt!$BN$2=$C$1,$C241,IF(Titelblatt!$BN$2=$D$1,$D241,IF(Titelblatt!$BN$2=$E$1,$E241,0))))</f>
        <v>angle d'installation</v>
      </c>
      <c r="B241" s="110" t="s">
        <v>803</v>
      </c>
      <c r="C241" s="110" t="s">
        <v>804</v>
      </c>
      <c r="D241" s="110" t="s">
        <v>805</v>
      </c>
      <c r="E241" s="110" t="s">
        <v>806</v>
      </c>
    </row>
    <row r="242" spans="1:5" x14ac:dyDescent="0.2">
      <c r="A242" s="107" t="str">
        <f>IF(Titelblatt!$BN$2=$B$1,$B242,IF(Titelblatt!$BN$2=$C$1,$C242,IF(Titelblatt!$BN$2=$D$1,$D242,IF(Titelblatt!$BN$2=$E$1,$E242,0))))</f>
        <v>direction couture</v>
      </c>
      <c r="B242" s="3" t="s">
        <v>774</v>
      </c>
      <c r="C242" s="110" t="s">
        <v>776</v>
      </c>
      <c r="D242" s="110" t="s">
        <v>777</v>
      </c>
      <c r="E242" s="110" t="s">
        <v>775</v>
      </c>
    </row>
    <row r="243" spans="1:5" x14ac:dyDescent="0.2">
      <c r="A243" s="107" t="str">
        <f>IF(Titelblatt!$BN$2=$B$1,$B243,IF(Titelblatt!$BN$2=$C$1,$C243,IF(Titelblatt!$BN$2=$D$1,$D243,IF(Titelblatt!$BN$2=$E$1,$E243,0))))</f>
        <v>dépendant</v>
      </c>
      <c r="B243" s="107" t="s">
        <v>778</v>
      </c>
      <c r="C243" s="110" t="s">
        <v>779</v>
      </c>
      <c r="D243" s="110" t="s">
        <v>780</v>
      </c>
      <c r="E243" s="110" t="s">
        <v>781</v>
      </c>
    </row>
    <row r="244" spans="1:5" x14ac:dyDescent="0.2">
      <c r="A244" s="107" t="str">
        <f>IF(Titelblatt!$BN$2=$B$1,$B244,IF(Titelblatt!$BN$2=$C$1,$C244,IF(Titelblatt!$BN$2=$D$1,$D244,IF(Titelblatt!$BN$2=$E$1,$E244,0))))</f>
        <v>de</v>
      </c>
      <c r="B244" s="107" t="s">
        <v>784</v>
      </c>
      <c r="C244" s="110" t="s">
        <v>787</v>
      </c>
      <c r="D244" s="110" t="s">
        <v>785</v>
      </c>
      <c r="E244" s="110" t="s">
        <v>786</v>
      </c>
    </row>
    <row r="245" spans="1:5" x14ac:dyDescent="0.2">
      <c r="A245" s="107" t="str">
        <f>IF(Titelblatt!$BN$2=$B$1,$B245,IF(Titelblatt!$BN$2=$C$1,$C245,IF(Titelblatt!$BN$2=$D$1,$D245,IF(Titelblatt!$BN$2=$E$1,$E245,0))))</f>
        <v>largeur</v>
      </c>
      <c r="B245" s="154" t="s">
        <v>788</v>
      </c>
      <c r="C245" s="110" t="s">
        <v>789</v>
      </c>
      <c r="D245" s="110" t="s">
        <v>791</v>
      </c>
      <c r="E245" s="110" t="s">
        <v>790</v>
      </c>
    </row>
    <row r="246" spans="1:5" x14ac:dyDescent="0.2">
      <c r="A246" s="107" t="str">
        <f>IF(Titelblatt!$BN$2=$B$1,$B246,IF(Titelblatt!$BN$2=$C$1,$C246,IF(Titelblatt!$BN$2=$D$1,$D246,IF(Titelblatt!$BN$2=$E$1,$E246,0))))</f>
        <v>toile</v>
      </c>
      <c r="B246" s="154" t="s">
        <v>795</v>
      </c>
      <c r="C246" s="110" t="s">
        <v>794</v>
      </c>
      <c r="D246" s="110" t="s">
        <v>792</v>
      </c>
      <c r="E246" s="110" t="s">
        <v>793</v>
      </c>
    </row>
    <row r="247" spans="1:5" x14ac:dyDescent="0.2">
      <c r="A247" s="107" t="str">
        <f>IF(Titelblatt!$BN$2=$B$1,$B247,IF(Titelblatt!$BN$2=$C$1,$C247,IF(Titelblatt!$BN$2=$D$1,$D247,IF(Titelblatt!$BN$2=$E$1,$E247,0))))</f>
        <v>autres textiles</v>
      </c>
      <c r="B247" s="154" t="s">
        <v>799</v>
      </c>
      <c r="C247" s="110" t="s">
        <v>798</v>
      </c>
      <c r="D247" s="110" t="s">
        <v>797</v>
      </c>
      <c r="E247" s="110" t="s">
        <v>796</v>
      </c>
    </row>
    <row r="248" spans="1:5" x14ac:dyDescent="0.2">
      <c r="A248" s="107" t="str">
        <f>IF(Titelblatt!$BN$2=$B$1,$B248,IF(Titelblatt!$BN$2=$C$1,$C248,IF(Titelblatt!$BN$2=$D$1,$D248,IF(Titelblatt!$BN$2=$E$1,$E248,0))))</f>
        <v>toujours</v>
      </c>
      <c r="B248" s="154" t="s">
        <v>800</v>
      </c>
      <c r="C248" s="110" t="s">
        <v>727</v>
      </c>
      <c r="D248" s="110" t="s">
        <v>728</v>
      </c>
      <c r="E248" s="110" t="s">
        <v>729</v>
      </c>
    </row>
    <row r="249" spans="1:5" x14ac:dyDescent="0.2">
      <c r="A249" s="107" t="str">
        <f>IF(Titelblatt!$BN$2=$B$1,$B249,IF(Titelblatt!$BN$2=$C$1,$C249,IF(Titelblatt!$BN$2=$D$1,$D249,IF(Titelblatt!$BN$2=$E$1,$E249,0))))</f>
        <v>au-dessous</v>
      </c>
      <c r="B249" s="154" t="s">
        <v>194</v>
      </c>
      <c r="C249" s="110" t="s">
        <v>802</v>
      </c>
      <c r="D249" s="110" t="s">
        <v>538</v>
      </c>
      <c r="E249" s="110" t="s">
        <v>801</v>
      </c>
    </row>
    <row r="250" spans="1:5" x14ac:dyDescent="0.2">
      <c r="A250" s="107" t="str">
        <f>IF(Titelblatt!$BN$2=$B$1,$B250,IF(Titelblatt!$BN$2=$C$1,$C250,IF(Titelblatt!$BN$2=$D$1,$D250,IF(Titelblatt!$BN$2=$E$1,$E250,0))))</f>
        <v>à</v>
      </c>
      <c r="B250" s="154" t="s">
        <v>807</v>
      </c>
      <c r="C250" s="110" t="s">
        <v>812</v>
      </c>
      <c r="D250" s="110" t="s">
        <v>813</v>
      </c>
      <c r="E250" s="110" t="s">
        <v>814</v>
      </c>
    </row>
    <row r="251" spans="1:5" x14ac:dyDescent="0.2">
      <c r="A251" s="107" t="str">
        <f>IF(Titelblatt!$BN$2=$B$1,$B251,IF(Titelblatt!$BN$2=$C$1,$C251,IF(Titelblatt!$BN$2=$D$1,$D251,IF(Titelblatt!$BN$2=$E$1,$E251,0))))</f>
        <v>Usine Horizontal</v>
      </c>
      <c r="B251" s="110" t="s">
        <v>808</v>
      </c>
      <c r="C251" s="110" t="s">
        <v>811</v>
      </c>
      <c r="D251" s="110" t="s">
        <v>810</v>
      </c>
      <c r="E251" s="110" t="s">
        <v>809</v>
      </c>
    </row>
    <row r="252" spans="1:5" x14ac:dyDescent="0.2">
      <c r="A252" s="107" t="str">
        <f>IF(Titelblatt!$BN$2=$B$1,$B252,IF(Titelblatt!$BN$2=$C$1,$C252,IF(Titelblatt!$BN$2=$D$1,$D252,IF(Titelblatt!$BN$2=$E$1,$E252,0))))</f>
        <v>observés</v>
      </c>
      <c r="B252" s="110" t="s">
        <v>815</v>
      </c>
      <c r="C252" s="110" t="s">
        <v>816</v>
      </c>
      <c r="D252" s="110" t="s">
        <v>817</v>
      </c>
      <c r="E252" s="110" t="s">
        <v>818</v>
      </c>
    </row>
    <row r="253" spans="1:5" x14ac:dyDescent="0.2">
      <c r="A253" s="107" t="str">
        <f>IF(Titelblatt!$BN$2=$B$1,$B253,IF(Titelblatt!$BN$2=$C$1,$C253,IF(Titelblatt!$BN$2=$D$1,$D253,IF(Titelblatt!$BN$2=$E$1,$E253,0))))</f>
        <v>côté tissu A* toujours à l'extérieur (A*/B* Prospect)</v>
      </c>
      <c r="B253" s="110" t="s">
        <v>837</v>
      </c>
      <c r="C253" s="110" t="s">
        <v>838</v>
      </c>
      <c r="D253" s="110" t="s">
        <v>839</v>
      </c>
      <c r="E253" s="110" t="s">
        <v>840</v>
      </c>
    </row>
    <row r="254" spans="1:5" x14ac:dyDescent="0.2">
      <c r="A254" s="107" t="str">
        <f>IF(Titelblatt!$BN$2=$B$1,$B254,IF(Titelblatt!$BN$2=$C$1,$C254,IF(Titelblatt!$BN$2=$D$1,$D254,IF(Titelblatt!$BN$2=$E$1,$E254,0))))</f>
        <v>couverture de service</v>
      </c>
      <c r="B254" s="107" t="s">
        <v>827</v>
      </c>
      <c r="C254" s="110" t="s">
        <v>823</v>
      </c>
      <c r="D254" s="110" t="s">
        <v>824</v>
      </c>
      <c r="E254" s="110" t="s">
        <v>825</v>
      </c>
    </row>
    <row r="255" spans="1:5" x14ac:dyDescent="0.2">
      <c r="A255" s="107" t="str">
        <f>IF(Titelblatt!$BN$2=$B$1,$B255,IF(Titelblatt!$BN$2=$C$1,$C255,IF(Titelblatt!$BN$2=$D$1,$D255,IF(Titelblatt!$BN$2=$E$1,$E255,0))))</f>
        <v>sans</v>
      </c>
      <c r="B255" s="107" t="s">
        <v>77</v>
      </c>
      <c r="C255" s="110" t="s">
        <v>142</v>
      </c>
      <c r="D255" s="110" t="s">
        <v>649</v>
      </c>
      <c r="E255" s="110" t="s">
        <v>144</v>
      </c>
    </row>
    <row r="256" spans="1:5" x14ac:dyDescent="0.2">
      <c r="A256" s="107" t="str">
        <f>IF(Titelblatt!$BN$2=$B$1,$B256,IF(Titelblatt!$BN$2=$C$1,$C256,IF(Titelblatt!$BN$2=$D$1,$D256,IF(Titelblatt!$BN$2=$E$1,$E256,0))))</f>
        <v>transmission</v>
      </c>
      <c r="B256" s="153" t="s">
        <v>829</v>
      </c>
      <c r="C256" s="154" t="s">
        <v>830</v>
      </c>
      <c r="D256" s="153" t="s">
        <v>831</v>
      </c>
      <c r="E256" s="154" t="s">
        <v>832</v>
      </c>
    </row>
    <row r="257" spans="1:5" x14ac:dyDescent="0.2">
      <c r="A257" s="107" t="str">
        <f>IF(Titelblatt!$BN$2=$B$1,$B257,IF(Titelblatt!$BN$2=$C$1,$C257,IF(Titelblatt!$BN$2=$D$1,$D257,IF(Titelblatt!$BN$2=$E$1,$E257,0))))</f>
        <v>à</v>
      </c>
      <c r="B257" s="153" t="s">
        <v>841</v>
      </c>
      <c r="C257" s="154" t="s">
        <v>812</v>
      </c>
      <c r="D257" s="153" t="s">
        <v>147</v>
      </c>
      <c r="E257" s="154" t="s">
        <v>148</v>
      </c>
    </row>
    <row r="258" spans="1:5" x14ac:dyDescent="0.2">
      <c r="A258" s="107" t="str">
        <f>IF(Titelblatt!$BN$2=$B$1,$B258,IF(Titelblatt!$BN$2=$C$1,$C258,IF(Titelblatt!$BN$2=$D$1,$D258,IF(Titelblatt!$BN$2=$E$1,$E258,0))))</f>
        <v>avec</v>
      </c>
      <c r="B258" s="107" t="s">
        <v>222</v>
      </c>
      <c r="C258" s="107" t="s">
        <v>229</v>
      </c>
      <c r="D258" s="107" t="s">
        <v>230</v>
      </c>
      <c r="E258" s="107" t="s">
        <v>881</v>
      </c>
    </row>
    <row r="259" spans="1:5" x14ac:dyDescent="0.2">
      <c r="A259" s="107" t="str">
        <f>IF(Titelblatt!$BN$2=$B$1,$B259,IF(Titelblatt!$BN$2=$C$1,$C259,IF(Titelblatt!$BN$2=$D$1,$D259,IF(Titelblatt!$BN$2=$E$1,$E259,0))))</f>
        <v>caisson rond</v>
      </c>
      <c r="B259" s="154" t="s">
        <v>883</v>
      </c>
      <c r="C259" s="107" t="s">
        <v>927</v>
      </c>
      <c r="D259" s="107" t="s">
        <v>928</v>
      </c>
      <c r="E259" s="107" t="s">
        <v>929</v>
      </c>
    </row>
    <row r="260" spans="1:5" x14ac:dyDescent="0.2">
      <c r="A260" s="107">
        <f>IF(Titelblatt!$BN$2=$B$1,$B260,IF(Titelblatt!$BN$2=$C$1,$C260,IF(Titelblatt!$BN$2=$D$1,$D260,IF(Titelblatt!$BN$2=$E$1,$E260,0))))</f>
        <v>0</v>
      </c>
      <c r="B260" s="160" t="s">
        <v>884</v>
      </c>
      <c r="C260" s="107"/>
      <c r="D260" s="107"/>
      <c r="E260" s="107"/>
    </row>
    <row r="261" spans="1:5" x14ac:dyDescent="0.2">
      <c r="A261" s="107">
        <f>IF(Titelblatt!$BN$2=$B$1,$B261,IF(Titelblatt!$BN$2=$C$1,$C261,IF(Titelblatt!$BN$2=$D$1,$D261,IF(Titelblatt!$BN$2=$E$1,$E261,0))))</f>
        <v>0</v>
      </c>
      <c r="B261" s="110" t="s">
        <v>885</v>
      </c>
      <c r="C261" s="107"/>
      <c r="D261" s="107"/>
      <c r="E261" s="107"/>
    </row>
    <row r="262" spans="1:5" x14ac:dyDescent="0.2">
      <c r="A262" s="107" t="str">
        <f>IF(Titelblatt!$BN$2=$B$1,$B262,IF(Titelblatt!$BN$2=$C$1,$C262,IF(Titelblatt!$BN$2=$D$1,$D262,IF(Titelblatt!$BN$2=$E$1,$E262,0))))</f>
        <v>moteur</v>
      </c>
      <c r="B262" s="110" t="s">
        <v>711</v>
      </c>
      <c r="C262" s="107" t="s">
        <v>714</v>
      </c>
      <c r="D262" s="110" t="s">
        <v>910</v>
      </c>
      <c r="E262" s="107" t="s">
        <v>712</v>
      </c>
    </row>
    <row r="263" spans="1:5" x14ac:dyDescent="0.2">
      <c r="A263" s="107" t="str">
        <f>IF(Titelblatt!$BN$2=$B$1,$B263,IF(Titelblatt!$BN$2=$C$1,$C263,IF(Titelblatt!$BN$2=$D$1,$D263,IF(Titelblatt!$BN$2=$E$1,$E263,0))))</f>
        <v>type</v>
      </c>
      <c r="B263" s="110" t="s">
        <v>895</v>
      </c>
      <c r="C263" s="76" t="s">
        <v>533</v>
      </c>
      <c r="D263" s="76" t="s">
        <v>909</v>
      </c>
      <c r="E263" s="352" t="s">
        <v>534</v>
      </c>
    </row>
    <row r="264" spans="1:5" x14ac:dyDescent="0.2">
      <c r="A264" s="107" t="str">
        <f>IF(Titelblatt!$BN$2=$B$1,$B264,IF(Titelblatt!$BN$2=$C$1,$C264,IF(Titelblatt!$BN$2=$D$1,$D264,IF(Titelblatt!$BN$2=$E$1,$E264,0))))</f>
        <v>allusion</v>
      </c>
      <c r="B264" s="110" t="s">
        <v>900</v>
      </c>
      <c r="C264" s="76" t="s">
        <v>934</v>
      </c>
      <c r="D264" s="153" t="s">
        <v>932</v>
      </c>
      <c r="E264" s="352" t="s">
        <v>933</v>
      </c>
    </row>
    <row r="265" spans="1:5" x14ac:dyDescent="0.2">
      <c r="A265" s="107" t="str">
        <f>IF(Titelblatt!$BN$2=$B$1,$B265,IF(Titelblatt!$BN$2=$C$1,$C265,IF(Titelblatt!$BN$2=$D$1,$D265,IF(Titelblatt!$BN$2=$E$1,$E265,0))))</f>
        <v>le côté ensoleillé</v>
      </c>
      <c r="B265" s="110" t="s">
        <v>906</v>
      </c>
      <c r="C265" s="110" t="s">
        <v>931</v>
      </c>
      <c r="D265" s="110" t="s">
        <v>907</v>
      </c>
      <c r="E265" s="110" t="s">
        <v>908</v>
      </c>
    </row>
    <row r="266" spans="1:5" x14ac:dyDescent="0.2">
      <c r="A266" s="107">
        <f>IF(Titelblatt!$BN$2=$B$1,$B266,IF(Titelblatt!$BN$2=$C$1,$C266,IF(Titelblatt!$BN$2=$D$1,$D266,IF(Titelblatt!$BN$2=$E$1,$E266,0))))</f>
        <v>0</v>
      </c>
      <c r="B266" s="107"/>
      <c r="C266" s="107"/>
      <c r="D266" s="107"/>
      <c r="E266" s="107"/>
    </row>
    <row r="267" spans="1:5" x14ac:dyDescent="0.2">
      <c r="A267" s="107">
        <f>IF(Titelblatt!$BN$2=$B$1,$B267,IF(Titelblatt!$BN$2=$C$1,$C267,IF(Titelblatt!$BN$2=$D$1,$D267,IF(Titelblatt!$BN$2=$E$1,$E267,0))))</f>
        <v>0</v>
      </c>
      <c r="B267" s="107"/>
      <c r="C267" s="107"/>
      <c r="D267" s="107"/>
      <c r="E267" s="107"/>
    </row>
    <row r="268" spans="1:5" x14ac:dyDescent="0.2">
      <c r="A268" s="107">
        <f>IF(Titelblatt!$BN$2=$B$1,$B268,IF(Titelblatt!$BN$2=$C$1,$C268,IF(Titelblatt!$BN$2=$D$1,$D268,IF(Titelblatt!$BN$2=$E$1,$E268,0))))</f>
        <v>0</v>
      </c>
    </row>
    <row r="269" spans="1:5" x14ac:dyDescent="0.2">
      <c r="A269" s="107">
        <f>IF(Titelblatt!$BN$2=$B$1,$B269,IF(Titelblatt!$BN$2=$C$1,$C269,IF(Titelblatt!$BN$2=$D$1,$D269,IF(Titelblatt!$BN$2=$E$1,$E269,0))))</f>
        <v>0</v>
      </c>
    </row>
    <row r="270" spans="1:5" x14ac:dyDescent="0.2">
      <c r="A270" s="107">
        <f>IF(Titelblatt!$BN$2=$B$1,$B270,IF(Titelblatt!$BN$2=$C$1,$C270,IF(Titelblatt!$BN$2=$D$1,$D270,IF(Titelblatt!$BN$2=$E$1,$E270,0))))</f>
        <v>0</v>
      </c>
    </row>
    <row r="271" spans="1:5" x14ac:dyDescent="0.2">
      <c r="A271" s="107">
        <f>IF(Titelblatt!$BN$2=$B$1,$B271,IF(Titelblatt!$BN$2=$C$1,$C271,IF(Titelblatt!$BN$2=$D$1,$D271,IF(Titelblatt!$BN$2=$E$1,$E271,0))))</f>
        <v>0</v>
      </c>
    </row>
  </sheetData>
  <autoFilter ref="A1:E271" xr:uid="{00000000-0009-0000-0000-000000000000}"/>
  <customSheetViews>
    <customSheetView guid="{425D2CEF-4F77-4663-A5F0-EA8E2889969B}" topLeftCell="A19">
      <selection activeCell="A22" sqref="A22:A23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BQ61"/>
  <sheetViews>
    <sheetView showGridLines="0" showZeros="0" tabSelected="1" showOutlineSymbols="0" zoomScaleNormal="100" workbookViewId="0">
      <selection activeCell="BN2" sqref="BN2"/>
    </sheetView>
  </sheetViews>
  <sheetFormatPr baseColWidth="10" defaultColWidth="12" defaultRowHeight="12.5" x14ac:dyDescent="0.25"/>
  <cols>
    <col min="1" max="1" width="3.77734375" style="7" customWidth="1"/>
    <col min="2" max="65" width="1.77734375" style="7" customWidth="1"/>
    <col min="66" max="16384" width="12" style="7"/>
  </cols>
  <sheetData>
    <row r="1" spans="1:69" ht="18" customHeight="1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428" t="str">
        <f>Sprache!$A$23</f>
        <v>formulaire de cote / de données</v>
      </c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284"/>
      <c r="AQ1" s="425" t="str">
        <f>Sprache!$A$27</f>
        <v>N° de commande</v>
      </c>
      <c r="AR1" s="426"/>
      <c r="AS1" s="426"/>
      <c r="AT1" s="426"/>
      <c r="AU1" s="426"/>
      <c r="AV1" s="426"/>
      <c r="AW1" s="426"/>
      <c r="AX1" s="426"/>
      <c r="AY1" s="426"/>
      <c r="AZ1" s="426"/>
      <c r="BA1" s="425" t="str">
        <f>Sprache!$A$28</f>
        <v>K</v>
      </c>
      <c r="BB1" s="426"/>
      <c r="BC1" s="438"/>
      <c r="BD1" s="426" t="str">
        <f>Sprache!$A$29</f>
        <v>T</v>
      </c>
      <c r="BE1" s="426"/>
      <c r="BF1" s="426"/>
      <c r="BG1" s="438"/>
      <c r="BH1" s="425" t="str">
        <f>Sprache!$A$30</f>
        <v>type</v>
      </c>
      <c r="BI1" s="426"/>
      <c r="BJ1" s="426"/>
      <c r="BK1" s="426"/>
      <c r="BL1" s="426"/>
      <c r="BM1" s="427"/>
      <c r="BN1" s="6" t="s">
        <v>85</v>
      </c>
      <c r="BP1" s="8" t="s">
        <v>86</v>
      </c>
      <c r="BQ1" s="8" t="s">
        <v>87</v>
      </c>
    </row>
    <row r="2" spans="1:69" ht="18" customHeight="1" x14ac:dyDescent="0.35">
      <c r="A2" s="13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429" t="str">
        <f>Sprache!$A$24</f>
        <v>VSe110Zip (P2157)</v>
      </c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429"/>
      <c r="AG2" s="429"/>
      <c r="AH2" s="429"/>
      <c r="AI2" s="429"/>
      <c r="AJ2" s="429"/>
      <c r="AK2" s="429"/>
      <c r="AL2" s="429"/>
      <c r="AM2" s="429"/>
      <c r="AN2" s="429"/>
      <c r="AO2" s="429"/>
      <c r="AP2" s="282"/>
      <c r="AQ2" s="439"/>
      <c r="AR2" s="440"/>
      <c r="AS2" s="440"/>
      <c r="AT2" s="440"/>
      <c r="AU2" s="440"/>
      <c r="AV2" s="440"/>
      <c r="AW2" s="440"/>
      <c r="AX2" s="440"/>
      <c r="AY2" s="440"/>
      <c r="AZ2" s="440"/>
      <c r="BA2" s="440"/>
      <c r="BB2" s="440"/>
      <c r="BC2" s="440"/>
      <c r="BD2" s="440"/>
      <c r="BE2" s="440"/>
      <c r="BF2" s="440"/>
      <c r="BG2" s="441"/>
      <c r="BH2" s="434"/>
      <c r="BI2" s="435"/>
      <c r="BJ2" s="435"/>
      <c r="BK2" s="435"/>
      <c r="BL2" s="435"/>
      <c r="BM2" s="436"/>
      <c r="BN2" s="9" t="s">
        <v>88</v>
      </c>
      <c r="BP2" s="8" t="s">
        <v>88</v>
      </c>
      <c r="BQ2" s="8" t="s">
        <v>938</v>
      </c>
    </row>
    <row r="3" spans="1:69" ht="18" customHeight="1" x14ac:dyDescent="0.25">
      <c r="A3" s="13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429" t="str">
        <f>Sprache!$A$25</f>
        <v>VSe115Zip (P2158)</v>
      </c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  <c r="AK3" s="429"/>
      <c r="AL3" s="429"/>
      <c r="AM3" s="429"/>
      <c r="AN3" s="429"/>
      <c r="AO3" s="429"/>
      <c r="AP3" s="108"/>
      <c r="AQ3" s="432" t="str">
        <f>Sprache!$A$31</f>
        <v>N° de page</v>
      </c>
      <c r="AR3" s="433"/>
      <c r="AS3" s="433"/>
      <c r="AT3" s="433"/>
      <c r="AU3" s="433"/>
      <c r="AV3" s="433"/>
      <c r="AW3" s="433"/>
      <c r="AX3" s="423"/>
      <c r="AY3" s="423"/>
      <c r="AZ3" s="423"/>
      <c r="BA3" s="424"/>
      <c r="BB3" s="430" t="str">
        <f>" "&amp;Sprache!$A$32</f>
        <v xml:space="preserve"> nombre de pages</v>
      </c>
      <c r="BC3" s="431"/>
      <c r="BD3" s="431"/>
      <c r="BE3" s="431"/>
      <c r="BF3" s="431"/>
      <c r="BG3" s="431"/>
      <c r="BH3" s="431"/>
      <c r="BI3" s="431"/>
      <c r="BJ3" s="423"/>
      <c r="BK3" s="423"/>
      <c r="BL3" s="423"/>
      <c r="BM3" s="437"/>
      <c r="BN3" s="353" t="s">
        <v>87</v>
      </c>
      <c r="BP3" s="8" t="s">
        <v>89</v>
      </c>
      <c r="BQ3" s="8" t="s">
        <v>939</v>
      </c>
    </row>
    <row r="4" spans="1:69" ht="18" customHeight="1" x14ac:dyDescent="0.25">
      <c r="A4" s="13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429" t="str">
        <f>Sprache!$A$26</f>
        <v>VSe155Zip (P2159)</v>
      </c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29"/>
      <c r="AH4" s="429"/>
      <c r="AI4" s="429"/>
      <c r="AJ4" s="429"/>
      <c r="AK4" s="429"/>
      <c r="AL4" s="429"/>
      <c r="AM4" s="429"/>
      <c r="AN4" s="429"/>
      <c r="AO4" s="429"/>
      <c r="AP4" s="108"/>
      <c r="AQ4" s="116"/>
      <c r="AR4" s="111"/>
      <c r="AS4" s="111"/>
      <c r="AT4" s="111"/>
      <c r="AU4" s="111"/>
      <c r="AV4" s="111"/>
      <c r="AW4" s="111"/>
      <c r="AX4" s="354"/>
      <c r="AY4" s="354"/>
      <c r="AZ4" s="354"/>
      <c r="BA4" s="354"/>
      <c r="BB4" s="442" t="str">
        <f>" "&amp;Sprache!$A$85</f>
        <v xml:space="preserve"> nombre de stores</v>
      </c>
      <c r="BC4" s="431"/>
      <c r="BD4" s="431"/>
      <c r="BE4" s="431"/>
      <c r="BF4" s="431"/>
      <c r="BG4" s="431"/>
      <c r="BH4" s="431"/>
      <c r="BI4" s="431"/>
      <c r="BJ4" s="443"/>
      <c r="BK4" s="444"/>
      <c r="BL4" s="444"/>
      <c r="BM4" s="445"/>
      <c r="BN4" s="6"/>
      <c r="BP4" s="8"/>
      <c r="BQ4" s="8"/>
    </row>
    <row r="5" spans="1:69" ht="15" customHeight="1" x14ac:dyDescent="0.35">
      <c r="A5" s="15" t="str">
        <f>IF("TP"=$BN$3,Sprache!$C$14,Sprache!$A$2)</f>
        <v>Schenker Stores SA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7"/>
      <c r="BP5" s="8" t="s">
        <v>90</v>
      </c>
    </row>
    <row r="6" spans="1:69" ht="12.75" customHeight="1" x14ac:dyDescent="0.3">
      <c r="A6" s="16" t="str">
        <f>IF("TP"=$BN$3,Sprache!$C$15,Sprache!$A$3)</f>
        <v>systèmes de protection contre le soleil et les intempéries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61" t="str">
        <f>Sprache!$A$20</f>
        <v>objet:</v>
      </c>
      <c r="AB6" s="108"/>
      <c r="AC6" s="108"/>
      <c r="AD6" s="108"/>
      <c r="AE6" s="108"/>
      <c r="AF6" s="108"/>
      <c r="AG6" s="449"/>
      <c r="AH6" s="449"/>
      <c r="AI6" s="449"/>
      <c r="AJ6" s="449"/>
      <c r="AK6" s="449"/>
      <c r="AL6" s="449"/>
      <c r="AM6" s="449"/>
      <c r="AN6" s="449"/>
      <c r="AO6" s="449"/>
      <c r="AP6" s="449"/>
      <c r="AQ6" s="449"/>
      <c r="AR6" s="449"/>
      <c r="AS6" s="449"/>
      <c r="AT6" s="449"/>
      <c r="AU6" s="449"/>
      <c r="AV6" s="449"/>
      <c r="AW6" s="449"/>
      <c r="AX6" s="449"/>
      <c r="AY6" s="449"/>
      <c r="AZ6" s="449"/>
      <c r="BA6" s="449"/>
      <c r="BB6" s="449"/>
      <c r="BC6" s="449"/>
      <c r="BD6" s="449"/>
      <c r="BE6" s="449"/>
      <c r="BF6" s="449"/>
      <c r="BG6" s="449"/>
      <c r="BH6" s="449"/>
      <c r="BI6" s="449"/>
      <c r="BJ6" s="449"/>
      <c r="BK6" s="449"/>
      <c r="BL6" s="449"/>
      <c r="BM6" s="17"/>
    </row>
    <row r="7" spans="1:69" ht="12.75" customHeight="1" x14ac:dyDescent="0.3">
      <c r="A7" s="16" t="str">
        <f>IF("TP"=$BN$3,Sprache!C16,Sprache!$A$4)</f>
        <v>CH-5012 Schönenwerd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61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7"/>
    </row>
    <row r="8" spans="1:69" ht="12.75" customHeight="1" x14ac:dyDescent="0.4">
      <c r="A8" s="16" t="str">
        <f>IF("TP"=$BN$3,Sprache!C17,Sprache!$A$5)</f>
        <v>Stauwehrstrasse 34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8"/>
      <c r="V8" s="108"/>
      <c r="W8" s="108"/>
      <c r="X8" s="108"/>
      <c r="Y8" s="108"/>
      <c r="Z8" s="108"/>
      <c r="AA8" s="32" t="str">
        <f>Sprache!$A$21</f>
        <v>Rue:</v>
      </c>
      <c r="AB8" s="108"/>
      <c r="AC8" s="108"/>
      <c r="AD8" s="108"/>
      <c r="AE8" s="108"/>
      <c r="AF8" s="108"/>
      <c r="AG8" s="449"/>
      <c r="AH8" s="449"/>
      <c r="AI8" s="449"/>
      <c r="AJ8" s="449"/>
      <c r="AK8" s="449"/>
      <c r="AL8" s="449"/>
      <c r="AM8" s="449"/>
      <c r="AN8" s="449"/>
      <c r="AO8" s="449"/>
      <c r="AP8" s="449"/>
      <c r="AQ8" s="449"/>
      <c r="AR8" s="449"/>
      <c r="AS8" s="449"/>
      <c r="AT8" s="449"/>
      <c r="AU8" s="449"/>
      <c r="AV8" s="449"/>
      <c r="AW8" s="449"/>
      <c r="AX8" s="449"/>
      <c r="AY8" s="449"/>
      <c r="AZ8" s="449"/>
      <c r="BA8" s="449"/>
      <c r="BB8" s="449"/>
      <c r="BC8" s="449"/>
      <c r="BD8" s="449"/>
      <c r="BE8" s="449"/>
      <c r="BF8" s="449"/>
      <c r="BG8" s="449"/>
      <c r="BH8" s="449"/>
      <c r="BI8" s="449"/>
      <c r="BJ8" s="449"/>
      <c r="BK8" s="449"/>
      <c r="BL8" s="449"/>
      <c r="BM8" s="17"/>
    </row>
    <row r="9" spans="1:69" ht="12.75" customHeight="1" x14ac:dyDescent="0.3">
      <c r="A9" s="16" t="str">
        <f>IF($BN$3="EXP",Sprache!$A$6,IF($BN$3="WV",Sprache!$A$6,Sprache!$A$9))</f>
        <v>Tel. 062 / 858 58 13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61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7"/>
    </row>
    <row r="10" spans="1:69" ht="12.75" customHeight="1" x14ac:dyDescent="0.3">
      <c r="A10" s="16" t="str">
        <f>IF($BN$3="EXP",Sprache!$A$8,IF($BN$3="WV",Sprache!$A$7,Sprache!$A$10))</f>
        <v>Fax 062 / 858 57 56 (Dispo)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61" t="str">
        <f>Sprache!$A$22</f>
        <v>NPA, localité:</v>
      </c>
      <c r="AB10" s="108"/>
      <c r="AC10" s="108"/>
      <c r="AD10" s="108"/>
      <c r="AE10" s="108"/>
      <c r="AF10" s="108"/>
      <c r="AG10" s="449"/>
      <c r="AH10" s="449"/>
      <c r="AI10" s="449"/>
      <c r="AJ10" s="449"/>
      <c r="AK10" s="449"/>
      <c r="AL10" s="449"/>
      <c r="AM10" s="449"/>
      <c r="AN10" s="449"/>
      <c r="AO10" s="449"/>
      <c r="AP10" s="449"/>
      <c r="AQ10" s="449"/>
      <c r="AR10" s="449"/>
      <c r="AS10" s="449"/>
      <c r="AT10" s="449"/>
      <c r="AU10" s="449"/>
      <c r="AV10" s="449"/>
      <c r="AW10" s="449"/>
      <c r="AX10" s="449"/>
      <c r="AY10" s="449"/>
      <c r="AZ10" s="449"/>
      <c r="BA10" s="449"/>
      <c r="BB10" s="449"/>
      <c r="BC10" s="449"/>
      <c r="BD10" s="449"/>
      <c r="BE10" s="449"/>
      <c r="BF10" s="449"/>
      <c r="BG10" s="449"/>
      <c r="BH10" s="449"/>
      <c r="BI10" s="449"/>
      <c r="BJ10" s="449"/>
      <c r="BK10" s="449"/>
      <c r="BL10" s="449"/>
      <c r="BM10" s="17"/>
    </row>
    <row r="11" spans="1:69" ht="12.75" customHeight="1" x14ac:dyDescent="0.25">
      <c r="A11" s="13" t="str">
        <f>IF($BN$3="EXP",Sprache!$A$13,IF($BN$3="WV",Sprache!$A$12,Sprache!$A$11))</f>
        <v>Email: dispo@storen.ch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7"/>
    </row>
    <row r="12" spans="1:69" ht="12.75" customHeight="1" x14ac:dyDescent="0.25">
      <c r="A12" s="13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7"/>
    </row>
    <row r="13" spans="1:69" ht="15" customHeight="1" x14ac:dyDescent="0.3">
      <c r="A13" s="464" t="str">
        <f>Sprache!$A$65</f>
        <v>traitement de surface</v>
      </c>
      <c r="B13" s="391"/>
      <c r="C13" s="391"/>
      <c r="D13" s="391"/>
      <c r="E13" s="391"/>
      <c r="F13" s="391"/>
      <c r="G13" s="391"/>
      <c r="H13" s="391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2"/>
      <c r="AD13" s="108"/>
      <c r="AE13" s="90" t="str">
        <f>UPPER(Sprache!$A$51)</f>
        <v>AVEC</v>
      </c>
      <c r="AF13" s="89"/>
      <c r="AG13" s="89"/>
      <c r="AH13" s="89"/>
      <c r="AI13" s="89" t="str">
        <f>Sprache!$A$45</f>
        <v>Commande centralisée</v>
      </c>
      <c r="AJ13" s="89"/>
      <c r="AK13" s="89"/>
      <c r="AL13" s="91"/>
      <c r="AM13" s="91"/>
      <c r="AN13" s="91"/>
      <c r="AO13" s="91"/>
      <c r="AP13" s="91"/>
      <c r="AQ13" s="478"/>
      <c r="AR13" s="479"/>
      <c r="AS13" s="108"/>
      <c r="AT13" s="79" t="str">
        <f>Sprache!$A$37</f>
        <v>délai pour</v>
      </c>
      <c r="AU13" s="78"/>
      <c r="AV13" s="78"/>
      <c r="AW13" s="78"/>
      <c r="AX13" s="78"/>
      <c r="AY13" s="281"/>
      <c r="AZ13" s="281"/>
      <c r="BA13" s="283"/>
      <c r="BB13" s="390" t="str">
        <f>Sprache!$A$35</f>
        <v>date</v>
      </c>
      <c r="BC13" s="391"/>
      <c r="BD13" s="391"/>
      <c r="BE13" s="391"/>
      <c r="BF13" s="391"/>
      <c r="BG13" s="392"/>
      <c r="BH13" s="390" t="str">
        <f>Sprache!$A$36</f>
        <v>visa</v>
      </c>
      <c r="BI13" s="391"/>
      <c r="BJ13" s="391"/>
      <c r="BK13" s="391"/>
      <c r="BL13" s="391"/>
      <c r="BM13" s="465"/>
    </row>
    <row r="14" spans="1:69" ht="15" customHeight="1" x14ac:dyDescent="0.3">
      <c r="A14" s="77" t="str">
        <f>Sprache!$A$34</f>
        <v>objet</v>
      </c>
      <c r="B14" s="78"/>
      <c r="C14" s="79"/>
      <c r="D14" s="78"/>
      <c r="E14" s="78"/>
      <c r="F14" s="78"/>
      <c r="G14" s="78"/>
      <c r="H14" s="78"/>
      <c r="I14" s="80"/>
      <c r="J14" s="461" t="str">
        <f>Sprache!$A$66</f>
        <v>N° couleur</v>
      </c>
      <c r="K14" s="462"/>
      <c r="L14" s="462"/>
      <c r="M14" s="462"/>
      <c r="N14" s="462"/>
      <c r="O14" s="462"/>
      <c r="P14" s="462"/>
      <c r="Q14" s="462"/>
      <c r="R14" s="463"/>
      <c r="S14" s="461" t="str">
        <f>Sprache!$A$67</f>
        <v>genre de couleur</v>
      </c>
      <c r="T14" s="462"/>
      <c r="U14" s="462"/>
      <c r="V14" s="462"/>
      <c r="W14" s="462"/>
      <c r="X14" s="463"/>
      <c r="Y14" s="461" t="str">
        <f>Sprache!$A$68</f>
        <v>mode trait.</v>
      </c>
      <c r="Z14" s="462"/>
      <c r="AA14" s="462"/>
      <c r="AB14" s="462"/>
      <c r="AC14" s="463"/>
      <c r="AD14" s="108"/>
      <c r="AE14" s="93" t="str">
        <f>UPPER(Sprache!$A$88)</f>
        <v>SANS</v>
      </c>
      <c r="AF14" s="94"/>
      <c r="AG14" s="94"/>
      <c r="AH14" s="94"/>
      <c r="AI14" s="94" t="str">
        <f>AI13</f>
        <v>Commande centralisée</v>
      </c>
      <c r="AJ14" s="94"/>
      <c r="AK14" s="94"/>
      <c r="AL14" s="95"/>
      <c r="AM14" s="95"/>
      <c r="AN14" s="95"/>
      <c r="AO14" s="95"/>
      <c r="AP14" s="95"/>
      <c r="AQ14" s="480"/>
      <c r="AR14" s="481"/>
      <c r="AS14" s="108"/>
      <c r="AT14" s="168" t="str">
        <f>Sprache!$A$38</f>
        <v>relevé de mesures</v>
      </c>
      <c r="AU14" s="169"/>
      <c r="AV14" s="169"/>
      <c r="AW14" s="169"/>
      <c r="AX14" s="169"/>
      <c r="AY14" s="169"/>
      <c r="AZ14" s="169"/>
      <c r="BA14" s="170"/>
      <c r="BB14" s="407"/>
      <c r="BC14" s="408"/>
      <c r="BD14" s="408"/>
      <c r="BE14" s="408"/>
      <c r="BF14" s="408"/>
      <c r="BG14" s="409"/>
      <c r="BH14" s="396"/>
      <c r="BI14" s="397"/>
      <c r="BJ14" s="397"/>
      <c r="BK14" s="397"/>
      <c r="BL14" s="397"/>
      <c r="BM14" s="398"/>
    </row>
    <row r="15" spans="1:69" ht="15" customHeight="1" x14ac:dyDescent="0.25">
      <c r="A15" s="103" t="str">
        <f>Sprache!$A$173</f>
        <v>profil de caisson</v>
      </c>
      <c r="B15" s="91"/>
      <c r="C15" s="91"/>
      <c r="D15" s="91"/>
      <c r="E15" s="91"/>
      <c r="F15" s="91"/>
      <c r="G15" s="91"/>
      <c r="H15" s="91"/>
      <c r="I15" s="92"/>
      <c r="J15" s="446"/>
      <c r="K15" s="447"/>
      <c r="L15" s="447"/>
      <c r="M15" s="447"/>
      <c r="N15" s="447"/>
      <c r="O15" s="447"/>
      <c r="P15" s="447"/>
      <c r="Q15" s="447"/>
      <c r="R15" s="448"/>
      <c r="S15" s="446"/>
      <c r="T15" s="447"/>
      <c r="U15" s="447"/>
      <c r="V15" s="447"/>
      <c r="W15" s="447"/>
      <c r="X15" s="448"/>
      <c r="Y15" s="396"/>
      <c r="Z15" s="397"/>
      <c r="AA15" s="397"/>
      <c r="AB15" s="397"/>
      <c r="AC15" s="406"/>
      <c r="AD15" s="108"/>
      <c r="AE15" s="97" t="str">
        <f>Sprache!$A$52</f>
        <v>interruteur:</v>
      </c>
      <c r="AF15" s="98"/>
      <c r="AG15" s="98"/>
      <c r="AH15" s="98"/>
      <c r="AI15" s="98"/>
      <c r="AJ15" s="89" t="str">
        <f>Sprache!$A$46</f>
        <v>UP blanc</v>
      </c>
      <c r="AK15" s="89"/>
      <c r="AL15" s="91"/>
      <c r="AM15" s="91"/>
      <c r="AN15" s="91"/>
      <c r="AO15" s="92"/>
      <c r="AP15" s="396"/>
      <c r="AQ15" s="397"/>
      <c r="AR15" s="406"/>
      <c r="AS15" s="108"/>
      <c r="AT15" s="171" t="str">
        <f>Sprache!$A$39</f>
        <v>semaine d'expédition</v>
      </c>
      <c r="AU15" s="172"/>
      <c r="AV15" s="172"/>
      <c r="AW15" s="172"/>
      <c r="AX15" s="172"/>
      <c r="AY15" s="172"/>
      <c r="AZ15" s="172"/>
      <c r="BA15" s="173"/>
      <c r="BB15" s="382"/>
      <c r="BC15" s="383"/>
      <c r="BD15" s="383"/>
      <c r="BE15" s="383"/>
      <c r="BF15" s="383"/>
      <c r="BG15" s="384"/>
      <c r="BH15" s="402"/>
      <c r="BI15" s="403"/>
      <c r="BJ15" s="403"/>
      <c r="BK15" s="403"/>
      <c r="BL15" s="403"/>
      <c r="BM15" s="404"/>
    </row>
    <row r="16" spans="1:69" ht="15" customHeight="1" x14ac:dyDescent="0.25">
      <c r="A16" s="104" t="str">
        <f>Sprache!$A$60</f>
        <v>Coulisse</v>
      </c>
      <c r="B16" s="101"/>
      <c r="C16" s="101"/>
      <c r="D16" s="101"/>
      <c r="E16" s="101"/>
      <c r="F16" s="101"/>
      <c r="G16" s="101"/>
      <c r="H16" s="101"/>
      <c r="I16" s="102"/>
      <c r="J16" s="382"/>
      <c r="K16" s="383"/>
      <c r="L16" s="383"/>
      <c r="M16" s="383"/>
      <c r="N16" s="383"/>
      <c r="O16" s="383"/>
      <c r="P16" s="383"/>
      <c r="Q16" s="383"/>
      <c r="R16" s="384"/>
      <c r="S16" s="382"/>
      <c r="T16" s="383"/>
      <c r="U16" s="383"/>
      <c r="V16" s="383"/>
      <c r="W16" s="383"/>
      <c r="X16" s="384"/>
      <c r="Y16" s="402"/>
      <c r="Z16" s="403"/>
      <c r="AA16" s="403"/>
      <c r="AB16" s="403"/>
      <c r="AC16" s="405"/>
      <c r="AD16" s="108"/>
      <c r="AE16" s="99"/>
      <c r="AF16" s="100"/>
      <c r="AG16" s="100"/>
      <c r="AH16" s="100"/>
      <c r="AI16" s="100"/>
      <c r="AJ16" s="74" t="str">
        <f>Sprache!$A$47</f>
        <v>AP blanc</v>
      </c>
      <c r="AK16" s="74"/>
      <c r="AL16" s="101"/>
      <c r="AM16" s="101"/>
      <c r="AN16" s="101"/>
      <c r="AO16" s="102"/>
      <c r="AP16" s="402"/>
      <c r="AQ16" s="403"/>
      <c r="AR16" s="405"/>
      <c r="AS16" s="108"/>
      <c r="AT16" s="466" t="str">
        <f>Sprache!$A$40</f>
        <v>livraison anticipée mat. Él.</v>
      </c>
      <c r="AU16" s="467"/>
      <c r="AV16" s="467"/>
      <c r="AW16" s="467"/>
      <c r="AX16" s="467"/>
      <c r="AY16" s="467"/>
      <c r="AZ16" s="467"/>
      <c r="BA16" s="468"/>
      <c r="BB16" s="382"/>
      <c r="BC16" s="383"/>
      <c r="BD16" s="383"/>
      <c r="BE16" s="383"/>
      <c r="BF16" s="383"/>
      <c r="BG16" s="384"/>
      <c r="BH16" s="402"/>
      <c r="BI16" s="403"/>
      <c r="BJ16" s="403"/>
      <c r="BK16" s="403"/>
      <c r="BL16" s="403"/>
      <c r="BM16" s="404"/>
    </row>
    <row r="17" spans="1:65" ht="15" customHeight="1" x14ac:dyDescent="0.25">
      <c r="A17" s="104" t="str">
        <f>Sprache!$A$62</f>
        <v>support de coulisse</v>
      </c>
      <c r="B17" s="101"/>
      <c r="C17" s="101"/>
      <c r="D17" s="101"/>
      <c r="E17" s="101"/>
      <c r="F17" s="101"/>
      <c r="G17" s="101"/>
      <c r="H17" s="101"/>
      <c r="I17" s="102"/>
      <c r="J17" s="382"/>
      <c r="K17" s="383"/>
      <c r="L17" s="383"/>
      <c r="M17" s="383"/>
      <c r="N17" s="383"/>
      <c r="O17" s="383"/>
      <c r="P17" s="383"/>
      <c r="Q17" s="383"/>
      <c r="R17" s="384"/>
      <c r="S17" s="382"/>
      <c r="T17" s="383"/>
      <c r="U17" s="383"/>
      <c r="V17" s="383"/>
      <c r="W17" s="383"/>
      <c r="X17" s="384"/>
      <c r="Y17" s="402"/>
      <c r="Z17" s="403"/>
      <c r="AA17" s="403"/>
      <c r="AB17" s="403"/>
      <c r="AC17" s="405"/>
      <c r="AD17" s="108"/>
      <c r="AE17" s="93"/>
      <c r="AF17" s="94"/>
      <c r="AG17" s="94"/>
      <c r="AH17" s="94"/>
      <c r="AI17" s="94"/>
      <c r="AJ17" s="94" t="str">
        <f>Sprache!$A$48</f>
        <v>comb. Blanc</v>
      </c>
      <c r="AK17" s="94"/>
      <c r="AL17" s="95"/>
      <c r="AM17" s="95"/>
      <c r="AN17" s="95"/>
      <c r="AO17" s="96"/>
      <c r="AP17" s="419"/>
      <c r="AQ17" s="420"/>
      <c r="AR17" s="421"/>
      <c r="AS17" s="108"/>
      <c r="AT17" s="466" t="str">
        <f>Sprache!$A$41</f>
        <v>livraison anticipée schéma</v>
      </c>
      <c r="AU17" s="467"/>
      <c r="AV17" s="467"/>
      <c r="AW17" s="467"/>
      <c r="AX17" s="467"/>
      <c r="AY17" s="467"/>
      <c r="AZ17" s="467"/>
      <c r="BA17" s="468"/>
      <c r="BB17" s="382"/>
      <c r="BC17" s="383"/>
      <c r="BD17" s="383"/>
      <c r="BE17" s="383"/>
      <c r="BF17" s="383"/>
      <c r="BG17" s="384"/>
      <c r="BH17" s="402"/>
      <c r="BI17" s="403"/>
      <c r="BJ17" s="403"/>
      <c r="BK17" s="403"/>
      <c r="BL17" s="403"/>
      <c r="BM17" s="404"/>
    </row>
    <row r="18" spans="1:65" ht="15" customHeight="1" x14ac:dyDescent="0.3">
      <c r="A18" s="104" t="str">
        <f>Sprache!$A$79</f>
        <v>barre à toile</v>
      </c>
      <c r="B18" s="101"/>
      <c r="C18" s="101"/>
      <c r="D18" s="101"/>
      <c r="E18" s="101"/>
      <c r="F18" s="101"/>
      <c r="G18" s="101"/>
      <c r="H18" s="101"/>
      <c r="I18" s="101"/>
      <c r="J18" s="382"/>
      <c r="K18" s="383"/>
      <c r="L18" s="383"/>
      <c r="M18" s="383"/>
      <c r="N18" s="383"/>
      <c r="O18" s="383"/>
      <c r="P18" s="383"/>
      <c r="Q18" s="383"/>
      <c r="R18" s="384"/>
      <c r="S18" s="382"/>
      <c r="T18" s="383"/>
      <c r="U18" s="383"/>
      <c r="V18" s="383"/>
      <c r="W18" s="383"/>
      <c r="X18" s="384"/>
      <c r="Y18" s="402"/>
      <c r="Z18" s="403"/>
      <c r="AA18" s="403"/>
      <c r="AB18" s="403"/>
      <c r="AC18" s="405"/>
      <c r="AD18" s="108"/>
      <c r="AE18" s="112"/>
      <c r="AF18" s="112"/>
      <c r="AG18" s="112"/>
      <c r="AH18" s="112"/>
      <c r="AI18" s="112"/>
      <c r="AJ18" s="112"/>
      <c r="AK18" s="112"/>
      <c r="AL18" s="113"/>
      <c r="AM18" s="113"/>
      <c r="AN18" s="113"/>
      <c r="AO18" s="113"/>
      <c r="AP18" s="322"/>
      <c r="AQ18" s="322"/>
      <c r="AR18" s="322"/>
      <c r="AS18" s="108"/>
      <c r="AT18" s="475"/>
      <c r="AU18" s="476"/>
      <c r="AV18" s="476"/>
      <c r="AW18" s="476"/>
      <c r="AX18" s="476"/>
      <c r="AY18" s="476"/>
      <c r="AZ18" s="476"/>
      <c r="BA18" s="477"/>
      <c r="BB18" s="469"/>
      <c r="BC18" s="470"/>
      <c r="BD18" s="470"/>
      <c r="BE18" s="470"/>
      <c r="BF18" s="470"/>
      <c r="BG18" s="471"/>
      <c r="BH18" s="393"/>
      <c r="BI18" s="394"/>
      <c r="BJ18" s="394"/>
      <c r="BK18" s="394"/>
      <c r="BL18" s="394"/>
      <c r="BM18" s="395"/>
    </row>
    <row r="19" spans="1:65" ht="15" customHeight="1" x14ac:dyDescent="0.25">
      <c r="A19" s="329" t="str">
        <f>Sprache!$A$237&amp;""</f>
        <v>Support de montage</v>
      </c>
      <c r="B19" s="330"/>
      <c r="C19" s="330"/>
      <c r="D19" s="330"/>
      <c r="E19" s="330"/>
      <c r="F19" s="330"/>
      <c r="G19" s="330"/>
      <c r="H19" s="330"/>
      <c r="I19" s="330"/>
      <c r="J19" s="382"/>
      <c r="K19" s="383"/>
      <c r="L19" s="383"/>
      <c r="M19" s="383"/>
      <c r="N19" s="383"/>
      <c r="O19" s="383"/>
      <c r="P19" s="383"/>
      <c r="Q19" s="383"/>
      <c r="R19" s="384"/>
      <c r="S19" s="382"/>
      <c r="T19" s="383"/>
      <c r="U19" s="383"/>
      <c r="V19" s="383"/>
      <c r="W19" s="383"/>
      <c r="X19" s="384"/>
      <c r="Y19" s="402"/>
      <c r="Z19" s="403"/>
      <c r="AA19" s="403"/>
      <c r="AB19" s="403"/>
      <c r="AC19" s="405"/>
      <c r="AD19" s="108"/>
      <c r="AE19" s="114"/>
      <c r="AF19" s="114"/>
      <c r="AG19" s="114"/>
      <c r="AH19" s="114"/>
      <c r="AI19" s="114"/>
      <c r="AJ19" s="114"/>
      <c r="AK19" s="114"/>
      <c r="AL19" s="115"/>
      <c r="AM19" s="115"/>
      <c r="AN19" s="115"/>
      <c r="AO19" s="115"/>
      <c r="AP19" s="323"/>
      <c r="AQ19" s="323"/>
      <c r="AR19" s="323"/>
      <c r="AS19" s="108"/>
      <c r="AT19" s="413"/>
      <c r="AU19" s="414"/>
      <c r="AV19" s="414"/>
      <c r="AW19" s="414"/>
      <c r="AX19" s="414"/>
      <c r="AY19" s="414"/>
      <c r="AZ19" s="414"/>
      <c r="BA19" s="415"/>
      <c r="BB19" s="410"/>
      <c r="BC19" s="411"/>
      <c r="BD19" s="411"/>
      <c r="BE19" s="411"/>
      <c r="BF19" s="411"/>
      <c r="BG19" s="412"/>
      <c r="BH19" s="472"/>
      <c r="BI19" s="473"/>
      <c r="BJ19" s="473"/>
      <c r="BK19" s="473"/>
      <c r="BL19" s="473"/>
      <c r="BM19" s="474"/>
    </row>
    <row r="20" spans="1:65" ht="15" customHeight="1" x14ac:dyDescent="0.25">
      <c r="A20" s="327" t="str">
        <f>Sprache!$A$259</f>
        <v>caisson rond</v>
      </c>
      <c r="B20" s="328"/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31"/>
      <c r="T20" s="331"/>
      <c r="U20" s="331"/>
      <c r="V20" s="331"/>
      <c r="W20" s="331"/>
      <c r="X20" s="331"/>
      <c r="Y20" s="382"/>
      <c r="Z20" s="383"/>
      <c r="AA20" s="383"/>
      <c r="AB20" s="383"/>
      <c r="AC20" s="384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7"/>
    </row>
    <row r="21" spans="1:65" ht="15" customHeight="1" x14ac:dyDescent="0.3">
      <c r="A21" s="332" t="str">
        <f>Sprache!$A$51&amp;" "&amp;Sprache!$A$236</f>
        <v>avec tirez système (GZA)</v>
      </c>
      <c r="B21" s="333"/>
      <c r="C21" s="333"/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4"/>
      <c r="T21" s="334"/>
      <c r="U21" s="334"/>
      <c r="V21" s="334"/>
      <c r="W21" s="334"/>
      <c r="X21" s="334"/>
      <c r="Y21" s="485"/>
      <c r="Z21" s="486"/>
      <c r="AA21" s="486"/>
      <c r="AB21" s="486"/>
      <c r="AC21" s="487"/>
      <c r="AD21" s="108"/>
      <c r="AE21" s="79" t="str">
        <f>Sprache!$A$54</f>
        <v>feuille supplémentaire</v>
      </c>
      <c r="AF21" s="78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2"/>
      <c r="AS21" s="108"/>
      <c r="AT21" s="79" t="str">
        <f>Sprache!$A$42</f>
        <v>papiers TAB</v>
      </c>
      <c r="AU21" s="78"/>
      <c r="AV21" s="78"/>
      <c r="AW21" s="78"/>
      <c r="AX21" s="78"/>
      <c r="AY21" s="78"/>
      <c r="AZ21" s="78"/>
      <c r="BA21" s="78"/>
      <c r="BB21" s="390" t="str">
        <f>BB13&amp;" TAB"</f>
        <v>date TAB</v>
      </c>
      <c r="BC21" s="391"/>
      <c r="BD21" s="391"/>
      <c r="BE21" s="391"/>
      <c r="BF21" s="391"/>
      <c r="BG21" s="392"/>
      <c r="BH21" s="390" t="str">
        <f>BH13&amp;" TAB"</f>
        <v>visa TAB</v>
      </c>
      <c r="BI21" s="391"/>
      <c r="BJ21" s="391"/>
      <c r="BK21" s="391"/>
      <c r="BL21" s="391"/>
      <c r="BM21" s="465"/>
    </row>
    <row r="22" spans="1:65" ht="15" customHeight="1" x14ac:dyDescent="0.3">
      <c r="AD22" s="108"/>
      <c r="AE22" s="23" t="str">
        <f>Sprache!$A$55</f>
        <v>croquis</v>
      </c>
      <c r="AF22" s="20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396"/>
      <c r="AR22" s="406"/>
      <c r="AS22" s="108"/>
      <c r="AT22" s="396"/>
      <c r="AU22" s="406"/>
      <c r="AV22" s="89" t="str">
        <f>Sprache!$A$43</f>
        <v>dessin</v>
      </c>
      <c r="AW22" s="19"/>
      <c r="AX22" s="19"/>
      <c r="AY22" s="19"/>
      <c r="AZ22" s="19"/>
      <c r="BA22" s="19"/>
      <c r="BB22" s="407"/>
      <c r="BC22" s="408"/>
      <c r="BD22" s="408"/>
      <c r="BE22" s="408"/>
      <c r="BF22" s="408"/>
      <c r="BG22" s="409"/>
      <c r="BH22" s="396"/>
      <c r="BI22" s="397"/>
      <c r="BJ22" s="397"/>
      <c r="BK22" s="397"/>
      <c r="BL22" s="397"/>
      <c r="BM22" s="398"/>
    </row>
    <row r="23" spans="1:65" ht="15" customHeight="1" x14ac:dyDescent="0.3">
      <c r="A23" s="28" t="str">
        <f>Sprache!$A$69</f>
        <v>Code de mode de traitement: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34"/>
      <c r="AD23" s="108"/>
      <c r="AE23" s="25" t="str">
        <f>Sprache!$A$56</f>
        <v>plans d'architecte</v>
      </c>
      <c r="AF23" s="27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402"/>
      <c r="AR23" s="405"/>
      <c r="AS23" s="108"/>
      <c r="AT23" s="402"/>
      <c r="AU23" s="405"/>
      <c r="AV23" s="74" t="str">
        <f>Sprache!$A$44</f>
        <v>liste de pièces</v>
      </c>
      <c r="AW23" s="26"/>
      <c r="AX23" s="26"/>
      <c r="AY23" s="26"/>
      <c r="AZ23" s="26"/>
      <c r="BA23" s="26"/>
      <c r="BB23" s="399"/>
      <c r="BC23" s="400"/>
      <c r="BD23" s="400"/>
      <c r="BE23" s="400"/>
      <c r="BF23" s="400"/>
      <c r="BG23" s="401"/>
      <c r="BH23" s="402"/>
      <c r="BI23" s="403"/>
      <c r="BJ23" s="403"/>
      <c r="BK23" s="403"/>
      <c r="BL23" s="403"/>
      <c r="BM23" s="404"/>
    </row>
    <row r="24" spans="1:65" ht="15" customHeight="1" x14ac:dyDescent="0.3">
      <c r="A24" s="13">
        <v>1</v>
      </c>
      <c r="B24" s="108"/>
      <c r="C24" s="37" t="s">
        <v>92</v>
      </c>
      <c r="D24" s="37" t="str">
        <f>Sprache!$A$70</f>
        <v>thermolaqué (poudré)</v>
      </c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38"/>
      <c r="AD24" s="108"/>
      <c r="AE24" s="75">
        <f>Sprache!$A$57</f>
        <v>0</v>
      </c>
      <c r="AF24" s="73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388"/>
      <c r="AR24" s="389"/>
      <c r="AS24" s="108"/>
      <c r="AT24" s="388"/>
      <c r="AU24" s="389"/>
      <c r="AV24" s="482"/>
      <c r="AW24" s="483"/>
      <c r="AX24" s="483"/>
      <c r="AY24" s="483"/>
      <c r="AZ24" s="483"/>
      <c r="BA24" s="484"/>
      <c r="BB24" s="416"/>
      <c r="BC24" s="417"/>
      <c r="BD24" s="417"/>
      <c r="BE24" s="417"/>
      <c r="BF24" s="417"/>
      <c r="BG24" s="418"/>
      <c r="BH24" s="385"/>
      <c r="BI24" s="386"/>
      <c r="BJ24" s="386"/>
      <c r="BK24" s="386"/>
      <c r="BL24" s="386"/>
      <c r="BM24" s="387"/>
    </row>
    <row r="25" spans="1:65" ht="15" customHeight="1" x14ac:dyDescent="0.25">
      <c r="A25" s="13">
        <v>5</v>
      </c>
      <c r="B25" s="108"/>
      <c r="C25" s="37" t="s">
        <v>92</v>
      </c>
      <c r="D25" s="37" t="str">
        <f>Sprache!$A$71</f>
        <v>anodisé incolore</v>
      </c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38"/>
      <c r="AD25" s="108"/>
      <c r="AE25" s="494"/>
      <c r="AF25" s="494"/>
      <c r="AG25" s="494"/>
      <c r="AH25" s="494"/>
      <c r="AI25" s="494"/>
      <c r="AJ25" s="494"/>
      <c r="AK25" s="494"/>
      <c r="AL25" s="494"/>
      <c r="AM25" s="494"/>
      <c r="AN25" s="494"/>
      <c r="AO25" s="494"/>
      <c r="AP25" s="494"/>
      <c r="AQ25" s="422"/>
      <c r="AR25" s="422"/>
      <c r="AS25" s="108"/>
      <c r="AT25" s="422"/>
      <c r="AU25" s="422"/>
      <c r="AV25" s="494"/>
      <c r="AW25" s="494"/>
      <c r="AX25" s="494"/>
      <c r="AY25" s="494"/>
      <c r="AZ25" s="494"/>
      <c r="BA25" s="494"/>
      <c r="BB25" s="495"/>
      <c r="BC25" s="495"/>
      <c r="BD25" s="495"/>
      <c r="BE25" s="495"/>
      <c r="BF25" s="495"/>
      <c r="BG25" s="495"/>
      <c r="BH25" s="494"/>
      <c r="BI25" s="496"/>
      <c r="BJ25" s="496"/>
      <c r="BK25" s="496"/>
      <c r="BL25" s="496"/>
      <c r="BM25" s="497"/>
    </row>
    <row r="26" spans="1:65" ht="15" customHeight="1" x14ac:dyDescent="0.25">
      <c r="A26" s="13">
        <v>6</v>
      </c>
      <c r="B26" s="108"/>
      <c r="C26" s="37" t="s">
        <v>92</v>
      </c>
      <c r="D26" s="37" t="str">
        <f>Sprache!$A$72</f>
        <v>anodisé coloré, mat</v>
      </c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38"/>
      <c r="AD26" s="108"/>
      <c r="AE26" s="452" t="str">
        <f>Sprache!$A$134</f>
        <v>commande RADIO</v>
      </c>
      <c r="AF26" s="453"/>
      <c r="AG26" s="453"/>
      <c r="AH26" s="453"/>
      <c r="AI26" s="453"/>
      <c r="AJ26" s="453"/>
      <c r="AK26" s="453"/>
      <c r="AL26" s="453"/>
      <c r="AM26" s="453"/>
      <c r="AN26" s="453"/>
      <c r="AO26" s="453"/>
      <c r="AP26" s="453"/>
      <c r="AQ26" s="453"/>
      <c r="AR26" s="453"/>
      <c r="AS26" s="453"/>
      <c r="AT26" s="453"/>
      <c r="AU26" s="453"/>
      <c r="AV26" s="453"/>
      <c r="AW26" s="453"/>
      <c r="AX26" s="453"/>
      <c r="AY26" s="453"/>
      <c r="AZ26" s="453"/>
      <c r="BA26" s="453"/>
      <c r="BB26" s="453"/>
      <c r="BC26" s="453"/>
      <c r="BD26" s="453"/>
      <c r="BE26" s="453"/>
      <c r="BF26" s="453"/>
      <c r="BG26" s="453"/>
      <c r="BH26" s="453"/>
      <c r="BI26" s="453"/>
      <c r="BJ26" s="453"/>
      <c r="BK26" s="453"/>
      <c r="BL26" s="453"/>
      <c r="BM26" s="493"/>
    </row>
    <row r="27" spans="1:65" ht="15" customHeight="1" x14ac:dyDescent="0.25">
      <c r="A27" s="13">
        <v>7</v>
      </c>
      <c r="B27" s="108"/>
      <c r="C27" s="37" t="s">
        <v>92</v>
      </c>
      <c r="D27" s="37" t="str">
        <f>Sprache!$A$73</f>
        <v>anodisé coloré, brillant</v>
      </c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38"/>
      <c r="AD27" s="108"/>
      <c r="AE27" s="81" t="str">
        <f>Sprache!$A$135</f>
        <v>émetteur manuel 1 canal</v>
      </c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60"/>
      <c r="AR27" s="60"/>
      <c r="AS27" s="61"/>
      <c r="AT27" s="369"/>
      <c r="AU27" s="370"/>
      <c r="AV27" s="371"/>
      <c r="AW27" s="81" t="str">
        <f>Sprache!$A$137</f>
        <v>émetteur mural</v>
      </c>
      <c r="AX27" s="59"/>
      <c r="AY27" s="59"/>
      <c r="AZ27" s="59"/>
      <c r="BA27" s="59"/>
      <c r="BB27" s="62"/>
      <c r="BC27" s="62"/>
      <c r="BD27" s="62"/>
      <c r="BE27" s="62"/>
      <c r="BF27" s="62"/>
      <c r="BG27" s="62"/>
      <c r="BH27" s="63"/>
      <c r="BI27" s="63"/>
      <c r="BJ27" s="64"/>
      <c r="BK27" s="366"/>
      <c r="BL27" s="367"/>
      <c r="BM27" s="368"/>
    </row>
    <row r="28" spans="1:65" ht="15" customHeight="1" x14ac:dyDescent="0.25">
      <c r="A28" s="179">
        <v>14</v>
      </c>
      <c r="B28" s="175"/>
      <c r="C28" s="176" t="s">
        <v>92</v>
      </c>
      <c r="D28" s="177" t="str">
        <f>Sprache!$A$74</f>
        <v>brut</v>
      </c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8"/>
      <c r="AD28" s="108"/>
      <c r="AE28" s="82" t="str">
        <f>Sprache!$A$136</f>
        <v>émetteur manuel 4 canaux</v>
      </c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7"/>
      <c r="AR28" s="67"/>
      <c r="AS28" s="68"/>
      <c r="AT28" s="458"/>
      <c r="AU28" s="459"/>
      <c r="AV28" s="460"/>
      <c r="AW28" s="65"/>
      <c r="AX28" s="66"/>
      <c r="AY28" s="66"/>
      <c r="AZ28" s="66"/>
      <c r="BA28" s="66"/>
      <c r="BB28" s="69"/>
      <c r="BC28" s="69"/>
      <c r="BD28" s="69"/>
      <c r="BE28" s="69"/>
      <c r="BF28" s="69"/>
      <c r="BG28" s="69"/>
      <c r="BH28" s="70"/>
      <c r="BI28" s="70"/>
      <c r="BJ28" s="71"/>
      <c r="BK28" s="455"/>
      <c r="BL28" s="456"/>
      <c r="BM28" s="457"/>
    </row>
    <row r="29" spans="1:65" ht="15" customHeight="1" x14ac:dyDescent="0.25">
      <c r="A29" s="13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88" t="str">
        <f>Sprache!$A$171</f>
        <v>connecteur d'accouplement femelle</v>
      </c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455"/>
      <c r="BL29" s="456"/>
      <c r="BM29" s="457"/>
    </row>
    <row r="30" spans="1:65" ht="15" customHeight="1" x14ac:dyDescent="0.25">
      <c r="A30" s="498" t="str">
        <f>Sprache!$A$126</f>
        <v>N° de dessin de tissu</v>
      </c>
      <c r="B30" s="453"/>
      <c r="C30" s="453"/>
      <c r="D30" s="453"/>
      <c r="E30" s="453"/>
      <c r="F30" s="453"/>
      <c r="G30" s="453"/>
      <c r="H30" s="453"/>
      <c r="I30" s="453"/>
      <c r="J30" s="453"/>
      <c r="K30" s="453"/>
      <c r="L30" s="453"/>
      <c r="M30" s="453"/>
      <c r="N30" s="453"/>
      <c r="O30" s="453"/>
      <c r="P30" s="453"/>
      <c r="Q30" s="453"/>
      <c r="R30" s="453"/>
      <c r="S30" s="453"/>
      <c r="T30" s="454"/>
      <c r="U30" s="452" t="str">
        <f>Sprache!$A$127</f>
        <v>étiquette</v>
      </c>
      <c r="V30" s="453"/>
      <c r="W30" s="453"/>
      <c r="X30" s="453"/>
      <c r="Y30" s="453"/>
      <c r="Z30" s="453"/>
      <c r="AA30" s="453"/>
      <c r="AB30" s="453"/>
      <c r="AC30" s="454"/>
      <c r="AD30" s="108"/>
      <c r="AE30" s="83" t="str">
        <f>Sprache!$A$58</f>
        <v>livraison anticipée matériel électrique</v>
      </c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450"/>
      <c r="AX30" s="451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30"/>
    </row>
    <row r="31" spans="1:65" ht="15" customHeight="1" x14ac:dyDescent="0.25">
      <c r="A31" s="373"/>
      <c r="B31" s="374"/>
      <c r="C31" s="374"/>
      <c r="D31" s="374"/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74"/>
      <c r="S31" s="374"/>
      <c r="T31" s="375"/>
      <c r="U31" s="379"/>
      <c r="V31" s="374"/>
      <c r="W31" s="374"/>
      <c r="X31" s="374"/>
      <c r="Y31" s="374"/>
      <c r="Z31" s="374"/>
      <c r="AA31" s="374"/>
      <c r="AB31" s="374"/>
      <c r="AC31" s="375"/>
      <c r="AD31" s="108"/>
      <c r="AE31" s="40" t="str">
        <f>Sprache!$A$59</f>
        <v>adresse:</v>
      </c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3"/>
    </row>
    <row r="32" spans="1:65" ht="15" customHeight="1" x14ac:dyDescent="0.25">
      <c r="A32" s="376"/>
      <c r="B32" s="377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8"/>
      <c r="U32" s="380"/>
      <c r="V32" s="377"/>
      <c r="W32" s="377"/>
      <c r="X32" s="377"/>
      <c r="Y32" s="377"/>
      <c r="Z32" s="377"/>
      <c r="AA32" s="377"/>
      <c r="AB32" s="377"/>
      <c r="AC32" s="378"/>
      <c r="AD32" s="108"/>
      <c r="AE32" s="31"/>
      <c r="AF32" s="381"/>
      <c r="AG32" s="381"/>
      <c r="AH32" s="381"/>
      <c r="AI32" s="381"/>
      <c r="AJ32" s="381"/>
      <c r="AK32" s="381"/>
      <c r="AL32" s="381"/>
      <c r="AM32" s="381"/>
      <c r="AN32" s="381"/>
      <c r="AO32" s="381"/>
      <c r="AP32" s="381"/>
      <c r="AQ32" s="381"/>
      <c r="AR32" s="381"/>
      <c r="AS32" s="381"/>
      <c r="AT32" s="381"/>
      <c r="AU32" s="381"/>
      <c r="AV32" s="381"/>
      <c r="AW32" s="381"/>
      <c r="AX32" s="381"/>
      <c r="AY32" s="381"/>
      <c r="AZ32" s="381"/>
      <c r="BA32" s="381"/>
      <c r="BB32" s="381"/>
      <c r="BC32" s="381"/>
      <c r="BD32" s="381"/>
      <c r="BE32" s="381"/>
      <c r="BF32" s="381"/>
      <c r="BG32" s="381"/>
      <c r="BH32" s="381"/>
      <c r="BI32" s="381"/>
      <c r="BJ32" s="381"/>
      <c r="BK32" s="381"/>
      <c r="BL32" s="381"/>
      <c r="BM32" s="33"/>
    </row>
    <row r="33" spans="1:65" ht="15" customHeight="1" x14ac:dyDescent="0.25">
      <c r="A33" s="488" t="str">
        <f>Sprache!$A$265</f>
        <v>le côté ensoleillé</v>
      </c>
      <c r="B33" s="489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335"/>
      <c r="R33" s="335"/>
      <c r="S33" s="335"/>
      <c r="T33" s="336" t="s">
        <v>905</v>
      </c>
      <c r="U33" s="490"/>
      <c r="V33" s="491"/>
      <c r="W33" s="491"/>
      <c r="X33" s="491"/>
      <c r="Y33" s="491"/>
      <c r="Z33" s="491"/>
      <c r="AA33" s="491"/>
      <c r="AB33" s="491"/>
      <c r="AC33" s="492"/>
      <c r="AD33" s="108"/>
      <c r="AE33" s="31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6"/>
      <c r="AX33" s="36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3"/>
    </row>
    <row r="34" spans="1:65" ht="15" customHeight="1" x14ac:dyDescent="0.3">
      <c r="A34" s="13"/>
      <c r="B34" s="180" t="str">
        <f>Sprache!$A$181&amp;" "&amp;Sprache!$A$242&amp;" ("&amp;Sprache!$A$243&amp;" "&amp;Sprache!$A$244&amp;" "&amp;Sprache!$A$245&amp;" "&amp;Sprache!$A$246&amp;")"</f>
        <v>standard direction couture (dépendant de largeur toile)</v>
      </c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31"/>
      <c r="AF34" s="381"/>
      <c r="AG34" s="381"/>
      <c r="AH34" s="381"/>
      <c r="AI34" s="381"/>
      <c r="AJ34" s="381"/>
      <c r="AK34" s="381"/>
      <c r="AL34" s="381"/>
      <c r="AM34" s="381"/>
      <c r="AN34" s="381"/>
      <c r="AO34" s="381"/>
      <c r="AP34" s="381"/>
      <c r="AQ34" s="381"/>
      <c r="AR34" s="381"/>
      <c r="AS34" s="381"/>
      <c r="AT34" s="381"/>
      <c r="AU34" s="381"/>
      <c r="AV34" s="381"/>
      <c r="AW34" s="381"/>
      <c r="AX34" s="381"/>
      <c r="AY34" s="381"/>
      <c r="AZ34" s="381"/>
      <c r="BA34" s="381"/>
      <c r="BB34" s="381"/>
      <c r="BC34" s="381"/>
      <c r="BD34" s="381"/>
      <c r="BE34" s="381"/>
      <c r="BF34" s="381"/>
      <c r="BG34" s="381"/>
      <c r="BH34" s="381"/>
      <c r="BI34" s="381"/>
      <c r="BJ34" s="381"/>
      <c r="BK34" s="381"/>
      <c r="BL34" s="381"/>
      <c r="BM34" s="33"/>
    </row>
    <row r="35" spans="1:65" ht="15" customHeight="1" x14ac:dyDescent="0.25">
      <c r="A35" s="13"/>
      <c r="B35" s="372" t="s">
        <v>948</v>
      </c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105"/>
      <c r="P35" s="372" t="s">
        <v>947</v>
      </c>
      <c r="Q35" s="372"/>
      <c r="R35" s="372"/>
      <c r="S35" s="372"/>
      <c r="T35" s="372"/>
      <c r="U35" s="372"/>
      <c r="V35" s="372"/>
      <c r="W35" s="372"/>
      <c r="X35" s="372"/>
      <c r="Y35" s="372"/>
      <c r="Z35" s="372"/>
      <c r="AA35" s="372"/>
      <c r="AB35" s="372"/>
      <c r="AC35" s="372"/>
      <c r="AD35" s="108"/>
      <c r="AE35" s="31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3"/>
    </row>
    <row r="36" spans="1:65" ht="15" customHeight="1" x14ac:dyDescent="0.25">
      <c r="A36" s="13"/>
      <c r="B36" s="280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105"/>
      <c r="P36" s="372" t="str">
        <f>"("&amp;Sprache!$A$245&amp;" "&amp;Sprache!$A$246&amp;" "&amp;Sprache!$A$248&amp;" "&amp;Sprache!$A$249&amp;")"</f>
        <v>(largeur toile toujours au-dessous)</v>
      </c>
      <c r="Q36" s="372"/>
      <c r="R36" s="372"/>
      <c r="S36" s="372"/>
      <c r="T36" s="372"/>
      <c r="U36" s="372"/>
      <c r="V36" s="372"/>
      <c r="W36" s="372"/>
      <c r="X36" s="372"/>
      <c r="Y36" s="372"/>
      <c r="Z36" s="372"/>
      <c r="AA36" s="372"/>
      <c r="AB36" s="372"/>
      <c r="AC36" s="372"/>
      <c r="AD36" s="108"/>
      <c r="AE36" s="40"/>
      <c r="AF36" s="381"/>
      <c r="AG36" s="381"/>
      <c r="AH36" s="381"/>
      <c r="AI36" s="381"/>
      <c r="AJ36" s="381"/>
      <c r="AK36" s="381"/>
      <c r="AL36" s="381"/>
      <c r="AM36" s="381"/>
      <c r="AN36" s="381"/>
      <c r="AO36" s="381"/>
      <c r="AP36" s="381"/>
      <c r="AQ36" s="381"/>
      <c r="AR36" s="381"/>
      <c r="AS36" s="381"/>
      <c r="AT36" s="381"/>
      <c r="AU36" s="381"/>
      <c r="AV36" s="381"/>
      <c r="AW36" s="381"/>
      <c r="AX36" s="381"/>
      <c r="AY36" s="381"/>
      <c r="AZ36" s="381"/>
      <c r="BA36" s="381"/>
      <c r="BB36" s="381"/>
      <c r="BC36" s="381"/>
      <c r="BD36" s="381"/>
      <c r="BE36" s="381"/>
      <c r="BF36" s="381"/>
      <c r="BG36" s="381"/>
      <c r="BH36" s="381"/>
      <c r="BI36" s="381"/>
      <c r="BJ36" s="381"/>
      <c r="BK36" s="381"/>
      <c r="BL36" s="381"/>
      <c r="BM36" s="33"/>
    </row>
    <row r="37" spans="1:65" ht="15" customHeight="1" x14ac:dyDescent="0.25">
      <c r="A37" s="13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8"/>
      <c r="AB37" s="108"/>
      <c r="AC37" s="108"/>
      <c r="AD37" s="108"/>
      <c r="AE37" s="3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33"/>
    </row>
    <row r="38" spans="1:65" ht="15" customHeight="1" x14ac:dyDescent="0.25">
      <c r="A38" s="13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31"/>
      <c r="AF38" s="381"/>
      <c r="AG38" s="381"/>
      <c r="AH38" s="381"/>
      <c r="AI38" s="381"/>
      <c r="AJ38" s="381"/>
      <c r="AK38" s="381"/>
      <c r="AL38" s="381"/>
      <c r="AM38" s="381"/>
      <c r="AN38" s="381"/>
      <c r="AO38" s="381"/>
      <c r="AP38" s="381"/>
      <c r="AQ38" s="381"/>
      <c r="AR38" s="381"/>
      <c r="AS38" s="381"/>
      <c r="AT38" s="381"/>
      <c r="AU38" s="381"/>
      <c r="AV38" s="381"/>
      <c r="AW38" s="381"/>
      <c r="AX38" s="381"/>
      <c r="AY38" s="381"/>
      <c r="AZ38" s="381"/>
      <c r="BA38" s="381"/>
      <c r="BB38" s="381"/>
      <c r="BC38" s="381"/>
      <c r="BD38" s="381"/>
      <c r="BE38" s="381"/>
      <c r="BF38" s="381"/>
      <c r="BG38" s="381"/>
      <c r="BH38" s="381"/>
      <c r="BI38" s="381"/>
      <c r="BJ38" s="381"/>
      <c r="BK38" s="381"/>
      <c r="BL38" s="381"/>
      <c r="BM38" s="33"/>
    </row>
    <row r="39" spans="1:65" ht="15" customHeight="1" x14ac:dyDescent="0.25">
      <c r="A39" s="13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32"/>
      <c r="AE39" s="42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4"/>
    </row>
    <row r="40" spans="1:65" ht="15" customHeight="1" x14ac:dyDescent="0.25">
      <c r="A40" s="13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324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7"/>
    </row>
    <row r="41" spans="1:65" ht="15" customHeight="1" x14ac:dyDescent="0.25">
      <c r="A41" s="13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324"/>
      <c r="BM41" s="17"/>
    </row>
    <row r="42" spans="1:65" ht="15" customHeight="1" x14ac:dyDescent="0.25">
      <c r="A42" s="13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324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7"/>
    </row>
    <row r="43" spans="1:65" ht="15" customHeight="1" x14ac:dyDescent="0.25">
      <c r="A43" s="13"/>
      <c r="B43" s="45" t="str">
        <f>Sprache!$A$76&amp;" /"&amp;Sprache!$A$55&amp;":"</f>
        <v>Remarques /croquis:</v>
      </c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7"/>
    </row>
    <row r="44" spans="1:65" ht="15" customHeight="1" x14ac:dyDescent="0.25">
      <c r="A44" s="13"/>
      <c r="B44" s="365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5"/>
      <c r="W44" s="365"/>
      <c r="X44" s="365"/>
      <c r="Y44" s="365"/>
      <c r="Z44" s="365"/>
      <c r="AA44" s="365"/>
      <c r="AB44" s="365"/>
      <c r="AC44" s="365"/>
      <c r="AD44" s="365"/>
      <c r="AE44" s="365"/>
      <c r="AF44" s="365"/>
      <c r="AG44" s="365"/>
      <c r="AH44" s="365"/>
      <c r="AI44" s="365"/>
      <c r="AJ44" s="365"/>
      <c r="AK44" s="365"/>
      <c r="AL44" s="365"/>
      <c r="AM44" s="365"/>
      <c r="AN44" s="365"/>
      <c r="AO44" s="365"/>
      <c r="AP44" s="365"/>
      <c r="AQ44" s="365"/>
      <c r="AR44" s="365"/>
      <c r="AS44" s="365"/>
      <c r="AT44" s="365"/>
      <c r="AU44" s="365"/>
      <c r="AV44" s="365"/>
      <c r="AW44" s="365"/>
      <c r="AX44" s="365"/>
      <c r="AY44" s="365"/>
      <c r="AZ44" s="365"/>
      <c r="BA44" s="365"/>
      <c r="BB44" s="365"/>
      <c r="BC44" s="365"/>
      <c r="BD44" s="365"/>
      <c r="BE44" s="365"/>
      <c r="BF44" s="365"/>
      <c r="BG44" s="365"/>
      <c r="BH44" s="365"/>
      <c r="BI44" s="365"/>
      <c r="BJ44" s="365"/>
      <c r="BK44" s="365"/>
      <c r="BL44" s="365"/>
      <c r="BM44" s="17"/>
    </row>
    <row r="45" spans="1:65" ht="15" customHeight="1" x14ac:dyDescent="0.25">
      <c r="A45" s="13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365"/>
      <c r="AJ45" s="365"/>
      <c r="AK45" s="365"/>
      <c r="AL45" s="365"/>
      <c r="AM45" s="365"/>
      <c r="AN45" s="365"/>
      <c r="AO45" s="365"/>
      <c r="AP45" s="365"/>
      <c r="AQ45" s="365"/>
      <c r="AR45" s="365"/>
      <c r="AS45" s="365"/>
      <c r="AT45" s="365"/>
      <c r="AU45" s="365"/>
      <c r="AV45" s="365"/>
      <c r="AW45" s="365"/>
      <c r="AX45" s="365"/>
      <c r="AY45" s="365"/>
      <c r="AZ45" s="365"/>
      <c r="BA45" s="365"/>
      <c r="BB45" s="365"/>
      <c r="BC45" s="365"/>
      <c r="BD45" s="365"/>
      <c r="BE45" s="365"/>
      <c r="BF45" s="365"/>
      <c r="BG45" s="365"/>
      <c r="BH45" s="365"/>
      <c r="BI45" s="365"/>
      <c r="BJ45" s="365"/>
      <c r="BK45" s="365"/>
      <c r="BL45" s="365"/>
      <c r="BM45" s="17"/>
    </row>
    <row r="46" spans="1:65" ht="15" customHeight="1" x14ac:dyDescent="0.25">
      <c r="A46" s="13"/>
      <c r="B46" s="365"/>
      <c r="C46" s="365"/>
      <c r="D46" s="365"/>
      <c r="E46" s="365"/>
      <c r="F46" s="365"/>
      <c r="G46" s="365"/>
      <c r="H46" s="365"/>
      <c r="I46" s="365"/>
      <c r="J46" s="365"/>
      <c r="K46" s="365"/>
      <c r="L46" s="365"/>
      <c r="M46" s="365"/>
      <c r="N46" s="365"/>
      <c r="O46" s="365"/>
      <c r="P46" s="365"/>
      <c r="Q46" s="365"/>
      <c r="R46" s="365"/>
      <c r="S46" s="365"/>
      <c r="T46" s="365"/>
      <c r="U46" s="365"/>
      <c r="V46" s="365"/>
      <c r="W46" s="365"/>
      <c r="X46" s="365"/>
      <c r="Y46" s="365"/>
      <c r="Z46" s="365"/>
      <c r="AA46" s="365"/>
      <c r="AB46" s="365"/>
      <c r="AC46" s="365"/>
      <c r="AD46" s="365"/>
      <c r="AE46" s="365"/>
      <c r="AF46" s="365"/>
      <c r="AG46" s="365"/>
      <c r="AH46" s="365"/>
      <c r="AI46" s="365"/>
      <c r="AJ46" s="365"/>
      <c r="AK46" s="365"/>
      <c r="AL46" s="365"/>
      <c r="AM46" s="365"/>
      <c r="AN46" s="365"/>
      <c r="AO46" s="365"/>
      <c r="AP46" s="365"/>
      <c r="AQ46" s="365"/>
      <c r="AR46" s="365"/>
      <c r="AS46" s="365"/>
      <c r="AT46" s="365"/>
      <c r="AU46" s="365"/>
      <c r="AV46" s="365"/>
      <c r="AW46" s="365"/>
      <c r="AX46" s="365"/>
      <c r="AY46" s="365"/>
      <c r="AZ46" s="365"/>
      <c r="BA46" s="365"/>
      <c r="BB46" s="365"/>
      <c r="BC46" s="365"/>
      <c r="BD46" s="365"/>
      <c r="BE46" s="365"/>
      <c r="BF46" s="365"/>
      <c r="BG46" s="365"/>
      <c r="BH46" s="365"/>
      <c r="BI46" s="365"/>
      <c r="BJ46" s="365"/>
      <c r="BK46" s="365"/>
      <c r="BL46" s="365"/>
      <c r="BM46" s="17"/>
    </row>
    <row r="47" spans="1:65" ht="15" customHeight="1" x14ac:dyDescent="0.25">
      <c r="A47" s="13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365"/>
      <c r="AJ47" s="365"/>
      <c r="AK47" s="365"/>
      <c r="AL47" s="365"/>
      <c r="AM47" s="365"/>
      <c r="AN47" s="365"/>
      <c r="AO47" s="365"/>
      <c r="AP47" s="365"/>
      <c r="AQ47" s="365"/>
      <c r="AR47" s="365"/>
      <c r="AS47" s="365"/>
      <c r="AT47" s="365"/>
      <c r="AU47" s="365"/>
      <c r="AV47" s="365"/>
      <c r="AW47" s="365"/>
      <c r="AX47" s="365"/>
      <c r="AY47" s="365"/>
      <c r="AZ47" s="365"/>
      <c r="BA47" s="365"/>
      <c r="BB47" s="365"/>
      <c r="BC47" s="365"/>
      <c r="BD47" s="365"/>
      <c r="BE47" s="365"/>
      <c r="BF47" s="365"/>
      <c r="BG47" s="365"/>
      <c r="BH47" s="365"/>
      <c r="BI47" s="365"/>
      <c r="BJ47" s="365"/>
      <c r="BK47" s="365"/>
      <c r="BL47" s="365"/>
      <c r="BM47" s="17"/>
    </row>
    <row r="48" spans="1:65" ht="15" customHeight="1" x14ac:dyDescent="0.25">
      <c r="A48" s="13"/>
      <c r="B48" s="365"/>
      <c r="C48" s="365"/>
      <c r="D48" s="365"/>
      <c r="E48" s="365"/>
      <c r="F48" s="365"/>
      <c r="G48" s="365"/>
      <c r="H48" s="365"/>
      <c r="I48" s="365"/>
      <c r="J48" s="365"/>
      <c r="K48" s="365"/>
      <c r="L48" s="365"/>
      <c r="M48" s="365"/>
      <c r="N48" s="365"/>
      <c r="O48" s="365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5"/>
      <c r="AB48" s="365"/>
      <c r="AC48" s="365"/>
      <c r="AD48" s="365"/>
      <c r="AE48" s="365"/>
      <c r="AF48" s="365"/>
      <c r="AG48" s="365"/>
      <c r="AH48" s="365"/>
      <c r="AI48" s="365"/>
      <c r="AJ48" s="365"/>
      <c r="AK48" s="365"/>
      <c r="AL48" s="365"/>
      <c r="AM48" s="365"/>
      <c r="AN48" s="365"/>
      <c r="AO48" s="365"/>
      <c r="AP48" s="365"/>
      <c r="AQ48" s="365"/>
      <c r="AR48" s="365"/>
      <c r="AS48" s="365"/>
      <c r="AT48" s="365"/>
      <c r="AU48" s="365"/>
      <c r="AV48" s="365"/>
      <c r="AW48" s="365"/>
      <c r="AX48" s="365"/>
      <c r="AY48" s="365"/>
      <c r="AZ48" s="365"/>
      <c r="BA48" s="365"/>
      <c r="BB48" s="365"/>
      <c r="BC48" s="365"/>
      <c r="BD48" s="365"/>
      <c r="BE48" s="365"/>
      <c r="BF48" s="365"/>
      <c r="BG48" s="365"/>
      <c r="BH48" s="365"/>
      <c r="BI48" s="365"/>
      <c r="BJ48" s="365"/>
      <c r="BK48" s="365"/>
      <c r="BL48" s="365"/>
      <c r="BM48" s="17"/>
    </row>
    <row r="49" spans="1:66" ht="15" customHeight="1" x14ac:dyDescent="0.25">
      <c r="A49" s="13"/>
      <c r="B49" s="365"/>
      <c r="C49" s="365"/>
      <c r="D49" s="365"/>
      <c r="E49" s="365"/>
      <c r="F49" s="365"/>
      <c r="G49" s="365"/>
      <c r="H49" s="365"/>
      <c r="I49" s="365"/>
      <c r="J49" s="365"/>
      <c r="K49" s="365"/>
      <c r="L49" s="365"/>
      <c r="M49" s="365"/>
      <c r="N49" s="365"/>
      <c r="O49" s="365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/>
      <c r="AB49" s="365"/>
      <c r="AC49" s="365"/>
      <c r="AD49" s="365"/>
      <c r="AE49" s="365"/>
      <c r="AF49" s="365"/>
      <c r="AG49" s="365"/>
      <c r="AH49" s="365"/>
      <c r="AI49" s="365"/>
      <c r="AJ49" s="365"/>
      <c r="AK49" s="365"/>
      <c r="AL49" s="365"/>
      <c r="AM49" s="365"/>
      <c r="AN49" s="365"/>
      <c r="AO49" s="365"/>
      <c r="AP49" s="365"/>
      <c r="AQ49" s="365"/>
      <c r="AR49" s="365"/>
      <c r="AS49" s="365"/>
      <c r="AT49" s="365"/>
      <c r="AU49" s="365"/>
      <c r="AV49" s="365"/>
      <c r="AW49" s="365"/>
      <c r="AX49" s="365"/>
      <c r="AY49" s="365"/>
      <c r="AZ49" s="365"/>
      <c r="BA49" s="365"/>
      <c r="BB49" s="365"/>
      <c r="BC49" s="365"/>
      <c r="BD49" s="365"/>
      <c r="BE49" s="365"/>
      <c r="BF49" s="365"/>
      <c r="BG49" s="365"/>
      <c r="BH49" s="365"/>
      <c r="BI49" s="365"/>
      <c r="BJ49" s="365"/>
      <c r="BK49" s="365"/>
      <c r="BL49" s="365"/>
      <c r="BM49" s="17"/>
    </row>
    <row r="50" spans="1:66" ht="15" customHeight="1" x14ac:dyDescent="0.25">
      <c r="A50" s="13"/>
      <c r="B50" s="365"/>
      <c r="C50" s="365"/>
      <c r="D50" s="365"/>
      <c r="E50" s="365"/>
      <c r="F50" s="365"/>
      <c r="G50" s="365"/>
      <c r="H50" s="365"/>
      <c r="I50" s="365"/>
      <c r="J50" s="365"/>
      <c r="K50" s="365"/>
      <c r="L50" s="365"/>
      <c r="M50" s="365"/>
      <c r="N50" s="365"/>
      <c r="O50" s="365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  <c r="AA50" s="365"/>
      <c r="AB50" s="365"/>
      <c r="AC50" s="365"/>
      <c r="AD50" s="365"/>
      <c r="AE50" s="365"/>
      <c r="AF50" s="365"/>
      <c r="AG50" s="365"/>
      <c r="AH50" s="365"/>
      <c r="AI50" s="365"/>
      <c r="AJ50" s="365"/>
      <c r="AK50" s="365"/>
      <c r="AL50" s="365"/>
      <c r="AM50" s="365"/>
      <c r="AN50" s="365"/>
      <c r="AO50" s="365"/>
      <c r="AP50" s="365"/>
      <c r="AQ50" s="365"/>
      <c r="AR50" s="365"/>
      <c r="AS50" s="365"/>
      <c r="AT50" s="365"/>
      <c r="AU50" s="365"/>
      <c r="AV50" s="365"/>
      <c r="AW50" s="365"/>
      <c r="AX50" s="365"/>
      <c r="AY50" s="365"/>
      <c r="AZ50" s="365"/>
      <c r="BA50" s="365"/>
      <c r="BB50" s="365"/>
      <c r="BC50" s="365"/>
      <c r="BD50" s="365"/>
      <c r="BE50" s="365"/>
      <c r="BF50" s="365"/>
      <c r="BG50" s="365"/>
      <c r="BH50" s="365"/>
      <c r="BI50" s="365"/>
      <c r="BJ50" s="365"/>
      <c r="BK50" s="365"/>
      <c r="BL50" s="365"/>
      <c r="BM50" s="17"/>
    </row>
    <row r="51" spans="1:66" ht="15" customHeight="1" x14ac:dyDescent="0.25">
      <c r="A51" s="13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365"/>
      <c r="AJ51" s="365"/>
      <c r="AK51" s="365"/>
      <c r="AL51" s="365"/>
      <c r="AM51" s="365"/>
      <c r="AN51" s="365"/>
      <c r="AO51" s="365"/>
      <c r="AP51" s="365"/>
      <c r="AQ51" s="365"/>
      <c r="AR51" s="365"/>
      <c r="AS51" s="365"/>
      <c r="AT51" s="365"/>
      <c r="AU51" s="365"/>
      <c r="AV51" s="365"/>
      <c r="AW51" s="365"/>
      <c r="AX51" s="365"/>
      <c r="AY51" s="365"/>
      <c r="AZ51" s="365"/>
      <c r="BA51" s="365"/>
      <c r="BB51" s="365"/>
      <c r="BC51" s="365"/>
      <c r="BD51" s="365"/>
      <c r="BE51" s="365"/>
      <c r="BF51" s="365"/>
      <c r="BG51" s="365"/>
      <c r="BH51" s="365"/>
      <c r="BI51" s="365"/>
      <c r="BJ51" s="365"/>
      <c r="BK51" s="365"/>
      <c r="BL51" s="365"/>
      <c r="BM51" s="17"/>
    </row>
    <row r="52" spans="1:66" ht="15" customHeight="1" x14ac:dyDescent="0.25">
      <c r="A52" s="13"/>
      <c r="B52" s="365"/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  <c r="AF52" s="365"/>
      <c r="AG52" s="365"/>
      <c r="AH52" s="365"/>
      <c r="AI52" s="365"/>
      <c r="AJ52" s="365"/>
      <c r="AK52" s="365"/>
      <c r="AL52" s="365"/>
      <c r="AM52" s="365"/>
      <c r="AN52" s="365"/>
      <c r="AO52" s="365"/>
      <c r="AP52" s="365"/>
      <c r="AQ52" s="365"/>
      <c r="AR52" s="365"/>
      <c r="AS52" s="365"/>
      <c r="AT52" s="365"/>
      <c r="AU52" s="365"/>
      <c r="AV52" s="365"/>
      <c r="AW52" s="365"/>
      <c r="AX52" s="365"/>
      <c r="AY52" s="365"/>
      <c r="AZ52" s="365"/>
      <c r="BA52" s="365"/>
      <c r="BB52" s="365"/>
      <c r="BC52" s="365"/>
      <c r="BD52" s="365"/>
      <c r="BE52" s="365"/>
      <c r="BF52" s="365"/>
      <c r="BG52" s="365"/>
      <c r="BH52" s="365"/>
      <c r="BI52" s="365"/>
      <c r="BJ52" s="365"/>
      <c r="BK52" s="365"/>
      <c r="BL52" s="365"/>
      <c r="BM52" s="17"/>
    </row>
    <row r="53" spans="1:66" ht="15" customHeight="1" x14ac:dyDescent="0.25">
      <c r="A53" s="13"/>
      <c r="B53" s="365"/>
      <c r="C53" s="365"/>
      <c r="D53" s="365"/>
      <c r="E53" s="365"/>
      <c r="F53" s="365"/>
      <c r="G53" s="365"/>
      <c r="H53" s="365"/>
      <c r="I53" s="365"/>
      <c r="J53" s="365"/>
      <c r="K53" s="365"/>
      <c r="L53" s="365"/>
      <c r="M53" s="365"/>
      <c r="N53" s="365"/>
      <c r="O53" s="365"/>
      <c r="P53" s="365"/>
      <c r="Q53" s="365"/>
      <c r="R53" s="365"/>
      <c r="S53" s="365"/>
      <c r="T53" s="365"/>
      <c r="U53" s="365"/>
      <c r="V53" s="365"/>
      <c r="W53" s="365"/>
      <c r="X53" s="365"/>
      <c r="Y53" s="365"/>
      <c r="Z53" s="365"/>
      <c r="AA53" s="365"/>
      <c r="AB53" s="365"/>
      <c r="AC53" s="365"/>
      <c r="AD53" s="365"/>
      <c r="AE53" s="365"/>
      <c r="AF53" s="365"/>
      <c r="AG53" s="365"/>
      <c r="AH53" s="365"/>
      <c r="AI53" s="365"/>
      <c r="AJ53" s="365"/>
      <c r="AK53" s="365"/>
      <c r="AL53" s="365"/>
      <c r="AM53" s="365"/>
      <c r="AN53" s="365"/>
      <c r="AO53" s="365"/>
      <c r="AP53" s="365"/>
      <c r="AQ53" s="365"/>
      <c r="AR53" s="365"/>
      <c r="AS53" s="365"/>
      <c r="AT53" s="365"/>
      <c r="AU53" s="365"/>
      <c r="AV53" s="365"/>
      <c r="AW53" s="365"/>
      <c r="AX53" s="365"/>
      <c r="AY53" s="365"/>
      <c r="AZ53" s="365"/>
      <c r="BA53" s="365"/>
      <c r="BB53" s="365"/>
      <c r="BC53" s="365"/>
      <c r="BD53" s="365"/>
      <c r="BE53" s="365"/>
      <c r="BF53" s="365"/>
      <c r="BG53" s="365"/>
      <c r="BH53" s="365"/>
      <c r="BI53" s="365"/>
      <c r="BJ53" s="365"/>
      <c r="BK53" s="365"/>
      <c r="BL53" s="365"/>
      <c r="BM53" s="17"/>
    </row>
    <row r="54" spans="1:66" ht="15" customHeight="1" x14ac:dyDescent="0.25">
      <c r="A54" s="13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365"/>
      <c r="AJ54" s="365"/>
      <c r="AK54" s="365"/>
      <c r="AL54" s="365"/>
      <c r="AM54" s="365"/>
      <c r="AN54" s="365"/>
      <c r="AO54" s="365"/>
      <c r="AP54" s="365"/>
      <c r="AQ54" s="365"/>
      <c r="AR54" s="365"/>
      <c r="AS54" s="365"/>
      <c r="AT54" s="365"/>
      <c r="AU54" s="365"/>
      <c r="AV54" s="365"/>
      <c r="AW54" s="365"/>
      <c r="AX54" s="365"/>
      <c r="AY54" s="365"/>
      <c r="AZ54" s="365"/>
      <c r="BA54" s="365"/>
      <c r="BB54" s="365"/>
      <c r="BC54" s="365"/>
      <c r="BD54" s="365"/>
      <c r="BE54" s="365"/>
      <c r="BF54" s="365"/>
      <c r="BG54" s="365"/>
      <c r="BH54" s="365"/>
      <c r="BI54" s="365"/>
      <c r="BJ54" s="365"/>
      <c r="BK54" s="365"/>
      <c r="BL54" s="365"/>
      <c r="BM54" s="17"/>
    </row>
    <row r="55" spans="1:66" ht="15" customHeight="1" x14ac:dyDescent="0.25">
      <c r="A55" s="13"/>
      <c r="B55" s="365"/>
      <c r="C55" s="365"/>
      <c r="D55" s="365"/>
      <c r="E55" s="365"/>
      <c r="F55" s="365"/>
      <c r="G55" s="365"/>
      <c r="H55" s="365"/>
      <c r="I55" s="365"/>
      <c r="J55" s="365"/>
      <c r="K55" s="365"/>
      <c r="L55" s="365"/>
      <c r="M55" s="365"/>
      <c r="N55" s="365"/>
      <c r="O55" s="365"/>
      <c r="P55" s="365"/>
      <c r="Q55" s="365"/>
      <c r="R55" s="365"/>
      <c r="S55" s="365"/>
      <c r="T55" s="365"/>
      <c r="U55" s="365"/>
      <c r="V55" s="365"/>
      <c r="W55" s="365"/>
      <c r="X55" s="365"/>
      <c r="Y55" s="365"/>
      <c r="Z55" s="365"/>
      <c r="AA55" s="365"/>
      <c r="AB55" s="365"/>
      <c r="AC55" s="365"/>
      <c r="AD55" s="365"/>
      <c r="AE55" s="365"/>
      <c r="AF55" s="365"/>
      <c r="AG55" s="365"/>
      <c r="AH55" s="365"/>
      <c r="AI55" s="365"/>
      <c r="AJ55" s="365"/>
      <c r="AK55" s="365"/>
      <c r="AL55" s="365"/>
      <c r="AM55" s="365"/>
      <c r="AN55" s="365"/>
      <c r="AO55" s="365"/>
      <c r="AP55" s="365"/>
      <c r="AQ55" s="365"/>
      <c r="AR55" s="365"/>
      <c r="AS55" s="365"/>
      <c r="AT55" s="365"/>
      <c r="AU55" s="365"/>
      <c r="AV55" s="365"/>
      <c r="AW55" s="365"/>
      <c r="AX55" s="365"/>
      <c r="AY55" s="365"/>
      <c r="AZ55" s="365"/>
      <c r="BA55" s="365"/>
      <c r="BB55" s="365"/>
      <c r="BC55" s="365"/>
      <c r="BD55" s="365"/>
      <c r="BE55" s="365"/>
      <c r="BF55" s="365"/>
      <c r="BG55" s="365"/>
      <c r="BH55" s="365"/>
      <c r="BI55" s="365"/>
      <c r="BJ55" s="365"/>
      <c r="BK55" s="365"/>
      <c r="BL55" s="365"/>
      <c r="BM55" s="17"/>
    </row>
    <row r="56" spans="1:66" ht="15" customHeight="1" x14ac:dyDescent="0.25">
      <c r="A56" s="13"/>
      <c r="B56" s="365"/>
      <c r="C56" s="365"/>
      <c r="D56" s="365"/>
      <c r="E56" s="365"/>
      <c r="F56" s="365"/>
      <c r="G56" s="365"/>
      <c r="H56" s="365"/>
      <c r="I56" s="365"/>
      <c r="J56" s="365"/>
      <c r="K56" s="365"/>
      <c r="L56" s="365"/>
      <c r="M56" s="365"/>
      <c r="N56" s="365"/>
      <c r="O56" s="365"/>
      <c r="P56" s="365"/>
      <c r="Q56" s="365"/>
      <c r="R56" s="365"/>
      <c r="S56" s="365"/>
      <c r="T56" s="365"/>
      <c r="U56" s="365"/>
      <c r="V56" s="365"/>
      <c r="W56" s="365"/>
      <c r="X56" s="365"/>
      <c r="Y56" s="365"/>
      <c r="Z56" s="365"/>
      <c r="AA56" s="365"/>
      <c r="AB56" s="365"/>
      <c r="AC56" s="365"/>
      <c r="AD56" s="365"/>
      <c r="AE56" s="365"/>
      <c r="AF56" s="365"/>
      <c r="AG56" s="365"/>
      <c r="AH56" s="365"/>
      <c r="AI56" s="365"/>
      <c r="AJ56" s="365"/>
      <c r="AK56" s="365"/>
      <c r="AL56" s="365"/>
      <c r="AM56" s="365"/>
      <c r="AN56" s="365"/>
      <c r="AO56" s="365"/>
      <c r="AP56" s="365"/>
      <c r="AQ56" s="365"/>
      <c r="AR56" s="365"/>
      <c r="AS56" s="365"/>
      <c r="AT56" s="365"/>
      <c r="AU56" s="365"/>
      <c r="AV56" s="365"/>
      <c r="AW56" s="365"/>
      <c r="AX56" s="365"/>
      <c r="AY56" s="365"/>
      <c r="AZ56" s="365"/>
      <c r="BA56" s="365"/>
      <c r="BB56" s="365"/>
      <c r="BC56" s="365"/>
      <c r="BD56" s="365"/>
      <c r="BE56" s="365"/>
      <c r="BF56" s="365"/>
      <c r="BG56" s="365"/>
      <c r="BH56" s="365"/>
      <c r="BI56" s="365"/>
      <c r="BJ56" s="365"/>
      <c r="BK56" s="365"/>
      <c r="BL56" s="365"/>
      <c r="BM56" s="17"/>
    </row>
    <row r="57" spans="1:66" ht="15" customHeight="1" x14ac:dyDescent="0.25">
      <c r="A57" s="13"/>
      <c r="B57" s="365"/>
      <c r="C57" s="365"/>
      <c r="D57" s="365"/>
      <c r="E57" s="365"/>
      <c r="F57" s="365"/>
      <c r="G57" s="365"/>
      <c r="H57" s="365"/>
      <c r="I57" s="365"/>
      <c r="J57" s="365"/>
      <c r="K57" s="365"/>
      <c r="L57" s="365"/>
      <c r="M57" s="365"/>
      <c r="N57" s="365"/>
      <c r="O57" s="365"/>
      <c r="P57" s="365"/>
      <c r="Q57" s="365"/>
      <c r="R57" s="365"/>
      <c r="S57" s="365"/>
      <c r="T57" s="365"/>
      <c r="U57" s="365"/>
      <c r="V57" s="365"/>
      <c r="W57" s="365"/>
      <c r="X57" s="365"/>
      <c r="Y57" s="365"/>
      <c r="Z57" s="365"/>
      <c r="AA57" s="365"/>
      <c r="AB57" s="365"/>
      <c r="AC57" s="365"/>
      <c r="AD57" s="365"/>
      <c r="AE57" s="365"/>
      <c r="AF57" s="365"/>
      <c r="AG57" s="365"/>
      <c r="AH57" s="365"/>
      <c r="AI57" s="365"/>
      <c r="AJ57" s="365"/>
      <c r="AK57" s="365"/>
      <c r="AL57" s="365"/>
      <c r="AM57" s="365"/>
      <c r="AN57" s="365"/>
      <c r="AO57" s="365"/>
      <c r="AP57" s="365"/>
      <c r="AQ57" s="365"/>
      <c r="AR57" s="365"/>
      <c r="AS57" s="365"/>
      <c r="AT57" s="365"/>
      <c r="AU57" s="365"/>
      <c r="AV57" s="365"/>
      <c r="AW57" s="365"/>
      <c r="AX57" s="365"/>
      <c r="AY57" s="365"/>
      <c r="AZ57" s="365"/>
      <c r="BA57" s="365"/>
      <c r="BB57" s="365"/>
      <c r="BC57" s="365"/>
      <c r="BD57" s="365"/>
      <c r="BE57" s="365"/>
      <c r="BF57" s="365"/>
      <c r="BG57" s="365"/>
      <c r="BH57" s="365"/>
      <c r="BI57" s="365"/>
      <c r="BJ57" s="365"/>
      <c r="BK57" s="365"/>
      <c r="BL57" s="365"/>
      <c r="BM57" s="17"/>
    </row>
    <row r="58" spans="1:66" ht="15" customHeight="1" x14ac:dyDescent="0.25">
      <c r="A58" s="13"/>
      <c r="B58" s="365"/>
      <c r="C58" s="365"/>
      <c r="D58" s="365"/>
      <c r="E58" s="365"/>
      <c r="F58" s="365"/>
      <c r="G58" s="365"/>
      <c r="H58" s="365"/>
      <c r="I58" s="365"/>
      <c r="J58" s="365"/>
      <c r="K58" s="365"/>
      <c r="L58" s="365"/>
      <c r="M58" s="365"/>
      <c r="N58" s="365"/>
      <c r="O58" s="365"/>
      <c r="P58" s="365"/>
      <c r="Q58" s="365"/>
      <c r="R58" s="365"/>
      <c r="S58" s="365"/>
      <c r="T58" s="365"/>
      <c r="U58" s="365"/>
      <c r="V58" s="365"/>
      <c r="W58" s="365"/>
      <c r="X58" s="365"/>
      <c r="Y58" s="365"/>
      <c r="Z58" s="365"/>
      <c r="AA58" s="365"/>
      <c r="AB58" s="365"/>
      <c r="AC58" s="365"/>
      <c r="AD58" s="365"/>
      <c r="AE58" s="365"/>
      <c r="AF58" s="365"/>
      <c r="AG58" s="365"/>
      <c r="AH58" s="365"/>
      <c r="AI58" s="365"/>
      <c r="AJ58" s="365"/>
      <c r="AK58" s="365"/>
      <c r="AL58" s="365"/>
      <c r="AM58" s="365"/>
      <c r="AN58" s="365"/>
      <c r="AO58" s="365"/>
      <c r="AP58" s="365"/>
      <c r="AQ58" s="365"/>
      <c r="AR58" s="365"/>
      <c r="AS58" s="365"/>
      <c r="AT58" s="365"/>
      <c r="AU58" s="365"/>
      <c r="AV58" s="365"/>
      <c r="AW58" s="365"/>
      <c r="AX58" s="365"/>
      <c r="AY58" s="365"/>
      <c r="AZ58" s="365"/>
      <c r="BA58" s="365"/>
      <c r="BB58" s="365"/>
      <c r="BC58" s="365"/>
      <c r="BD58" s="365"/>
      <c r="BE58" s="365"/>
      <c r="BF58" s="365"/>
      <c r="BG58" s="365"/>
      <c r="BH58" s="365"/>
      <c r="BI58" s="365"/>
      <c r="BJ58" s="365"/>
      <c r="BK58" s="365"/>
      <c r="BL58" s="365"/>
      <c r="BM58" s="17"/>
    </row>
    <row r="59" spans="1:66" ht="15" customHeight="1" x14ac:dyDescent="0.25">
      <c r="A59" s="13"/>
      <c r="B59" s="365"/>
      <c r="C59" s="365"/>
      <c r="D59" s="365"/>
      <c r="E59" s="365"/>
      <c r="F59" s="365"/>
      <c r="G59" s="365"/>
      <c r="H59" s="365"/>
      <c r="I59" s="365"/>
      <c r="J59" s="365"/>
      <c r="K59" s="365"/>
      <c r="L59" s="365"/>
      <c r="M59" s="365"/>
      <c r="N59" s="365"/>
      <c r="O59" s="365"/>
      <c r="P59" s="365"/>
      <c r="Q59" s="365"/>
      <c r="R59" s="365"/>
      <c r="S59" s="365"/>
      <c r="T59" s="365"/>
      <c r="U59" s="365"/>
      <c r="V59" s="365"/>
      <c r="W59" s="365"/>
      <c r="X59" s="365"/>
      <c r="Y59" s="365"/>
      <c r="Z59" s="365"/>
      <c r="AA59" s="365"/>
      <c r="AB59" s="365"/>
      <c r="AC59" s="365"/>
      <c r="AD59" s="365"/>
      <c r="AE59" s="365"/>
      <c r="AF59" s="365"/>
      <c r="AG59" s="365"/>
      <c r="AH59" s="365"/>
      <c r="AI59" s="365"/>
      <c r="AJ59" s="365"/>
      <c r="AK59" s="365"/>
      <c r="AL59" s="365"/>
      <c r="AM59" s="365"/>
      <c r="AN59" s="365"/>
      <c r="AO59" s="365"/>
      <c r="AP59" s="365"/>
      <c r="AQ59" s="365"/>
      <c r="AR59" s="365"/>
      <c r="AS59" s="365"/>
      <c r="AT59" s="365"/>
      <c r="AU59" s="365"/>
      <c r="AV59" s="365"/>
      <c r="AW59" s="365"/>
      <c r="AX59" s="365"/>
      <c r="AY59" s="365"/>
      <c r="AZ59" s="365"/>
      <c r="BA59" s="365"/>
      <c r="BB59" s="365"/>
      <c r="BC59" s="365"/>
      <c r="BD59" s="365"/>
      <c r="BE59" s="365"/>
      <c r="BF59" s="365"/>
      <c r="BG59" s="365"/>
      <c r="BH59" s="365"/>
      <c r="BI59" s="365"/>
      <c r="BJ59" s="365"/>
      <c r="BK59" s="365"/>
      <c r="BL59" s="365"/>
      <c r="BM59" s="17"/>
    </row>
    <row r="60" spans="1:66" ht="15" customHeight="1" thickBot="1" x14ac:dyDescent="0.3">
      <c r="A60" s="46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8"/>
      <c r="AY60" s="48"/>
      <c r="AZ60" s="48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9"/>
    </row>
    <row r="61" spans="1:66" x14ac:dyDescent="0.25">
      <c r="A61" s="363" t="s">
        <v>949</v>
      </c>
      <c r="B61" s="364"/>
      <c r="C61" s="364"/>
      <c r="D61" s="364"/>
      <c r="E61" s="364"/>
      <c r="F61" s="364"/>
      <c r="G61" s="364"/>
      <c r="H61" s="364"/>
      <c r="I61" s="364"/>
      <c r="J61" s="364"/>
      <c r="K61" s="364"/>
      <c r="L61" s="325" t="s">
        <v>930</v>
      </c>
      <c r="M61" s="326"/>
      <c r="N61" s="326"/>
      <c r="O61" s="326"/>
      <c r="P61" s="326"/>
      <c r="Q61" s="326"/>
      <c r="R61" s="326"/>
      <c r="S61" s="326"/>
      <c r="T61" s="326"/>
      <c r="U61" s="326"/>
      <c r="V61" s="326"/>
      <c r="W61" s="326"/>
      <c r="X61" s="326"/>
      <c r="Y61" s="326"/>
      <c r="Z61" s="326"/>
      <c r="AA61" s="326"/>
      <c r="AB61" s="326"/>
      <c r="AC61" s="326"/>
      <c r="AD61" s="326"/>
      <c r="AE61" s="326"/>
      <c r="AF61" s="326"/>
      <c r="AG61" s="326"/>
      <c r="AH61" s="326"/>
      <c r="AI61" s="326"/>
      <c r="AJ61" s="326"/>
      <c r="AK61" s="326"/>
      <c r="AL61" s="326"/>
      <c r="AM61" s="326"/>
      <c r="AN61" s="326"/>
      <c r="AO61" s="326"/>
      <c r="AP61" s="326"/>
      <c r="AQ61" s="326"/>
      <c r="AR61" s="326"/>
      <c r="AS61" s="326"/>
      <c r="AT61" s="326"/>
      <c r="AU61" s="326"/>
      <c r="AV61" s="326"/>
      <c r="AW61" s="326"/>
      <c r="AX61" s="326"/>
      <c r="AY61" s="326"/>
      <c r="AZ61" s="326"/>
      <c r="BA61" s="362" t="str">
        <f>"14.05.2018 / AX Vers. "&amp;$BN$61</f>
        <v>14.05.2018 / AX Vers. 4</v>
      </c>
      <c r="BB61" s="362"/>
      <c r="BC61" s="362"/>
      <c r="BD61" s="362"/>
      <c r="BE61" s="362"/>
      <c r="BF61" s="362"/>
      <c r="BG61" s="362"/>
      <c r="BH61" s="362"/>
      <c r="BI61" s="362"/>
      <c r="BJ61" s="362"/>
      <c r="BK61" s="362"/>
      <c r="BL61" s="362"/>
      <c r="BM61" s="362"/>
      <c r="BN61" s="58">
        <v>4</v>
      </c>
    </row>
  </sheetData>
  <sheetProtection sheet="1" objects="1" scenarios="1" selectLockedCells="1"/>
  <customSheetViews>
    <customSheetView guid="{425D2CEF-4F77-4663-A5F0-EA8E2889969B}" outlineSymbols="0" zeroValues="0" fitToPage="1">
      <selection activeCell="BN2" sqref="BN2"/>
      <pageMargins left="0.59055118110236227" right="0.39370078740157483" top="0.39370078740157483" bottom="0.39370078740157483" header="0.39370078740157483" footer="0.39370078740157483"/>
      <printOptions horizontalCentered="1" verticalCentered="1"/>
      <pageSetup paperSize="9" scale="95" orientation="portrait" horizontalDpi="300" verticalDpi="300" r:id="rId1"/>
      <headerFooter alignWithMargins="0"/>
    </customSheetView>
  </customSheetViews>
  <mergeCells count="122">
    <mergeCell ref="BH21:BM21"/>
    <mergeCell ref="AV24:BA24"/>
    <mergeCell ref="Y21:AC21"/>
    <mergeCell ref="A33:P33"/>
    <mergeCell ref="U33:AC33"/>
    <mergeCell ref="Y20:AC20"/>
    <mergeCell ref="AF38:BL38"/>
    <mergeCell ref="P35:AC35"/>
    <mergeCell ref="P36:AC36"/>
    <mergeCell ref="AE26:BM26"/>
    <mergeCell ref="AV25:BA25"/>
    <mergeCell ref="BB25:BG25"/>
    <mergeCell ref="BH25:BM25"/>
    <mergeCell ref="AE25:AP25"/>
    <mergeCell ref="A30:T30"/>
    <mergeCell ref="AG8:BL8"/>
    <mergeCell ref="AG10:BL10"/>
    <mergeCell ref="BH13:BM13"/>
    <mergeCell ref="BH14:BM14"/>
    <mergeCell ref="BH15:BM15"/>
    <mergeCell ref="J19:R19"/>
    <mergeCell ref="S19:X19"/>
    <mergeCell ref="Y19:AC19"/>
    <mergeCell ref="S16:X16"/>
    <mergeCell ref="Y16:AC16"/>
    <mergeCell ref="BH17:BM17"/>
    <mergeCell ref="BB17:BG17"/>
    <mergeCell ref="AT16:BA16"/>
    <mergeCell ref="AT17:BA17"/>
    <mergeCell ref="Y17:AC17"/>
    <mergeCell ref="BB18:BG18"/>
    <mergeCell ref="BH19:BM19"/>
    <mergeCell ref="AT18:BA18"/>
    <mergeCell ref="J18:R18"/>
    <mergeCell ref="S18:X18"/>
    <mergeCell ref="AQ13:AR13"/>
    <mergeCell ref="AQ14:AR14"/>
    <mergeCell ref="BB4:BI4"/>
    <mergeCell ref="BJ4:BM4"/>
    <mergeCell ref="AP16:AR16"/>
    <mergeCell ref="S15:X15"/>
    <mergeCell ref="Y15:AC15"/>
    <mergeCell ref="AG6:BL6"/>
    <mergeCell ref="AW30:AX30"/>
    <mergeCell ref="U30:AC30"/>
    <mergeCell ref="BK29:BM29"/>
    <mergeCell ref="AT28:AV28"/>
    <mergeCell ref="BK28:BM28"/>
    <mergeCell ref="L4:AO4"/>
    <mergeCell ref="J15:R15"/>
    <mergeCell ref="Y14:AC14"/>
    <mergeCell ref="J16:R16"/>
    <mergeCell ref="BB15:BG15"/>
    <mergeCell ref="AP15:AR15"/>
    <mergeCell ref="BB14:BG14"/>
    <mergeCell ref="BB16:BG16"/>
    <mergeCell ref="BH16:BM16"/>
    <mergeCell ref="A13:AC13"/>
    <mergeCell ref="BB13:BG13"/>
    <mergeCell ref="J14:R14"/>
    <mergeCell ref="S14:X14"/>
    <mergeCell ref="AX3:BA3"/>
    <mergeCell ref="BH1:BM1"/>
    <mergeCell ref="L1:AO1"/>
    <mergeCell ref="L2:AO2"/>
    <mergeCell ref="BB3:BI3"/>
    <mergeCell ref="AQ3:AW3"/>
    <mergeCell ref="BH2:BM2"/>
    <mergeCell ref="BJ3:BM3"/>
    <mergeCell ref="L3:AO3"/>
    <mergeCell ref="AQ1:AZ1"/>
    <mergeCell ref="BA1:BC1"/>
    <mergeCell ref="BD1:BG1"/>
    <mergeCell ref="AQ2:BG2"/>
    <mergeCell ref="B44:BL44"/>
    <mergeCell ref="J17:R17"/>
    <mergeCell ref="BH24:BM24"/>
    <mergeCell ref="AQ24:AR24"/>
    <mergeCell ref="BB21:BG21"/>
    <mergeCell ref="BH18:BM18"/>
    <mergeCell ref="BH22:BM22"/>
    <mergeCell ref="BB23:BG23"/>
    <mergeCell ref="BH23:BM23"/>
    <mergeCell ref="AT23:AU23"/>
    <mergeCell ref="AQ22:AR22"/>
    <mergeCell ref="BB22:BG22"/>
    <mergeCell ref="AT22:AU22"/>
    <mergeCell ref="BB19:BG19"/>
    <mergeCell ref="AT19:BA19"/>
    <mergeCell ref="AT24:AU24"/>
    <mergeCell ref="AQ23:AR23"/>
    <mergeCell ref="BB24:BG24"/>
    <mergeCell ref="S17:X17"/>
    <mergeCell ref="AP17:AR17"/>
    <mergeCell ref="AQ25:AR25"/>
    <mergeCell ref="AT25:AU25"/>
    <mergeCell ref="Y18:AC18"/>
    <mergeCell ref="AF36:BL36"/>
    <mergeCell ref="BA61:BM61"/>
    <mergeCell ref="A61:K61"/>
    <mergeCell ref="B56:BL56"/>
    <mergeCell ref="B57:BL57"/>
    <mergeCell ref="B58:BL58"/>
    <mergeCell ref="BK27:BM27"/>
    <mergeCell ref="AT27:AV27"/>
    <mergeCell ref="B35:N35"/>
    <mergeCell ref="B45:BL45"/>
    <mergeCell ref="B46:BL46"/>
    <mergeCell ref="B47:BL47"/>
    <mergeCell ref="A31:T32"/>
    <mergeCell ref="U31:AC32"/>
    <mergeCell ref="AF32:BL32"/>
    <mergeCell ref="AF34:BL34"/>
    <mergeCell ref="B59:BL59"/>
    <mergeCell ref="B52:BL52"/>
    <mergeCell ref="B53:BL53"/>
    <mergeCell ref="B54:BL54"/>
    <mergeCell ref="B55:BL55"/>
    <mergeCell ref="B48:BL48"/>
    <mergeCell ref="B49:BL49"/>
    <mergeCell ref="B50:BL50"/>
    <mergeCell ref="B51:BL51"/>
  </mergeCells>
  <phoneticPr fontId="0" type="noConversion"/>
  <dataValidations count="2">
    <dataValidation type="list" allowBlank="1" showInputMessage="1" showErrorMessage="1" sqref="BN2" xr:uid="{00000000-0002-0000-0100-000000000000}">
      <formula1>$BP$1:$BP$5</formula1>
    </dataValidation>
    <dataValidation type="list" allowBlank="1" showInputMessage="1" showErrorMessage="1" sqref="BN3:BN4" xr:uid="{00000000-0002-0000-0100-000001000000}">
      <formula1>$BQ$1:$BQ$3</formula1>
    </dataValidation>
  </dataValidations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84"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PictPub.Image.6" shapeId="3074" r:id="rId5">
          <objectPr defaultSize="0" autoPict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76200</xdr:colOff>
                <xdr:row>2</xdr:row>
                <xdr:rowOff>114300</xdr:rowOff>
              </to>
            </anchor>
          </objectPr>
        </oleObject>
      </mc:Choice>
      <mc:Fallback>
        <oleObject progId="PictPub.Image.6" shapeId="3074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U157"/>
  <sheetViews>
    <sheetView showZeros="0" showOutlineSymbols="0" topLeftCell="A16" zoomScaleNormal="100" workbookViewId="0">
      <selection activeCell="X45" sqref="X45"/>
    </sheetView>
  </sheetViews>
  <sheetFormatPr baseColWidth="10" defaultColWidth="7.33203125" defaultRowHeight="12.5" x14ac:dyDescent="0.25"/>
  <cols>
    <col min="1" max="40" width="3.33203125" style="1" customWidth="1"/>
    <col min="41" max="16384" width="7.33203125" style="1"/>
  </cols>
  <sheetData>
    <row r="1" spans="1:40" x14ac:dyDescent="0.25">
      <c r="A1" s="120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12"/>
      <c r="O1" s="12"/>
      <c r="P1" s="12"/>
      <c r="Q1" s="12"/>
      <c r="R1" s="12"/>
      <c r="S1" s="12"/>
      <c r="T1" s="12"/>
      <c r="U1" s="12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6"/>
    </row>
    <row r="2" spans="1:40" ht="15.5" x14ac:dyDescent="0.35">
      <c r="A2" s="121"/>
      <c r="B2" s="508" t="str">
        <f>Titelblatt!L2</f>
        <v>VSe110Zip (P2157)</v>
      </c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146"/>
      <c r="O2" s="508" t="str">
        <f>Titelblatt!L3</f>
        <v>VSe115Zip (P2158)</v>
      </c>
      <c r="P2" s="508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146"/>
      <c r="AB2" s="508" t="str">
        <f>Titelblatt!L4</f>
        <v>VSe155Zip (P2159)</v>
      </c>
      <c r="AC2" s="508"/>
      <c r="AD2" s="508"/>
      <c r="AE2" s="508"/>
      <c r="AF2" s="508"/>
      <c r="AG2" s="508"/>
      <c r="AH2" s="508"/>
      <c r="AI2" s="508"/>
      <c r="AJ2" s="508"/>
      <c r="AK2" s="508"/>
      <c r="AL2" s="508"/>
      <c r="AM2" s="508"/>
      <c r="AN2" s="123"/>
    </row>
    <row r="3" spans="1:40" ht="15" customHeight="1" x14ac:dyDescent="0.25">
      <c r="A3" s="121"/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O3" s="508"/>
      <c r="P3" s="508"/>
      <c r="Q3" s="508"/>
      <c r="R3" s="508"/>
      <c r="S3" s="508"/>
      <c r="T3" s="508"/>
      <c r="U3" s="508"/>
      <c r="V3" s="508"/>
      <c r="W3" s="508"/>
      <c r="X3" s="508"/>
      <c r="Y3" s="508"/>
      <c r="Z3" s="508"/>
      <c r="AB3" s="508"/>
      <c r="AC3" s="508"/>
      <c r="AD3" s="508"/>
      <c r="AE3" s="508"/>
      <c r="AF3" s="508"/>
      <c r="AG3" s="508"/>
      <c r="AH3" s="508"/>
      <c r="AI3" s="508"/>
      <c r="AJ3" s="508"/>
      <c r="AK3" s="508"/>
      <c r="AL3" s="508"/>
      <c r="AM3" s="508"/>
      <c r="AN3" s="123"/>
    </row>
    <row r="4" spans="1:40" ht="13" x14ac:dyDescent="0.3">
      <c r="A4" s="121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09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N4" s="123"/>
    </row>
    <row r="5" spans="1:40" ht="12.75" customHeight="1" x14ac:dyDescent="0.35">
      <c r="A5" s="121"/>
      <c r="D5" s="119"/>
      <c r="E5" s="109"/>
      <c r="F5" s="109"/>
      <c r="K5" s="130"/>
      <c r="L5" s="127"/>
      <c r="M5" s="127"/>
      <c r="N5" s="108"/>
      <c r="O5" s="108"/>
      <c r="P5" s="85"/>
      <c r="Q5" s="85"/>
      <c r="R5" s="108"/>
      <c r="S5" s="108"/>
      <c r="T5" s="108"/>
      <c r="U5" s="108"/>
      <c r="AN5" s="123"/>
    </row>
    <row r="6" spans="1:40" ht="12.75" customHeight="1" x14ac:dyDescent="0.25">
      <c r="A6" s="121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08"/>
      <c r="O6" s="108"/>
      <c r="P6" s="108"/>
      <c r="Q6" s="108"/>
      <c r="R6" s="108"/>
      <c r="S6" s="108"/>
      <c r="T6" s="108"/>
      <c r="U6" s="108"/>
      <c r="AN6" s="123"/>
    </row>
    <row r="7" spans="1:40" x14ac:dyDescent="0.25">
      <c r="A7" s="121"/>
      <c r="B7" s="109"/>
      <c r="C7" s="509"/>
      <c r="D7" s="509"/>
      <c r="E7" s="509"/>
      <c r="F7" s="109"/>
      <c r="G7" s="109"/>
      <c r="H7" s="109"/>
      <c r="I7" s="109"/>
      <c r="J7" s="109"/>
      <c r="K7" s="109"/>
      <c r="L7" s="109"/>
      <c r="M7" s="109"/>
      <c r="N7" s="108"/>
      <c r="O7" s="108"/>
      <c r="P7" s="108"/>
      <c r="Q7" s="108"/>
      <c r="R7" s="108"/>
      <c r="S7" s="108"/>
      <c r="T7" s="108"/>
      <c r="U7" s="108"/>
      <c r="AN7" s="123"/>
    </row>
    <row r="8" spans="1:40" x14ac:dyDescent="0.25">
      <c r="A8" s="121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8"/>
      <c r="O8" s="108"/>
      <c r="P8" s="108"/>
      <c r="Q8" s="108"/>
      <c r="R8" s="108"/>
      <c r="S8" s="108"/>
      <c r="T8" s="108"/>
      <c r="U8" s="108"/>
      <c r="AN8" s="123"/>
    </row>
    <row r="9" spans="1:40" ht="13" x14ac:dyDescent="0.3">
      <c r="A9" s="121"/>
      <c r="B9" s="118"/>
      <c r="C9" s="108"/>
      <c r="D9" s="109"/>
      <c r="E9" s="109"/>
      <c r="F9" s="109"/>
      <c r="G9" s="109"/>
      <c r="H9" s="109"/>
      <c r="I9" s="109"/>
      <c r="J9" s="108"/>
      <c r="K9" s="108"/>
      <c r="L9" s="109"/>
      <c r="M9" s="109"/>
      <c r="N9" s="108"/>
      <c r="O9" s="108"/>
      <c r="P9" s="108"/>
      <c r="Q9" s="130"/>
      <c r="R9" s="130"/>
      <c r="S9" s="130"/>
      <c r="T9" s="108"/>
      <c r="U9" s="108"/>
      <c r="AN9" s="123"/>
    </row>
    <row r="10" spans="1:40" x14ac:dyDescent="0.25">
      <c r="A10" s="121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8"/>
      <c r="O10" s="108"/>
      <c r="P10" s="108"/>
      <c r="Q10" s="108"/>
      <c r="R10" s="108"/>
      <c r="S10" s="108"/>
      <c r="T10" s="108"/>
      <c r="U10" s="108"/>
      <c r="AN10" s="123"/>
    </row>
    <row r="11" spans="1:40" x14ac:dyDescent="0.25">
      <c r="A11" s="121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8"/>
      <c r="O11" s="108"/>
      <c r="P11" s="108"/>
      <c r="Q11" s="108"/>
      <c r="R11" s="108"/>
      <c r="S11" s="108"/>
      <c r="T11" s="108"/>
      <c r="U11" s="108"/>
      <c r="AN11" s="123"/>
    </row>
    <row r="12" spans="1:40" x14ac:dyDescent="0.25">
      <c r="A12" s="121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8"/>
      <c r="O12" s="108"/>
      <c r="P12" s="108"/>
      <c r="Q12" s="108"/>
      <c r="R12" s="108"/>
      <c r="S12" s="108"/>
      <c r="T12" s="108"/>
      <c r="U12" s="108"/>
      <c r="AN12" s="123"/>
    </row>
    <row r="13" spans="1:40" x14ac:dyDescent="0.25">
      <c r="A13" s="121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8"/>
      <c r="O13" s="108"/>
      <c r="P13" s="108"/>
      <c r="Q13" s="108"/>
      <c r="R13" s="108"/>
      <c r="S13" s="108"/>
      <c r="T13" s="108"/>
      <c r="U13" s="108"/>
      <c r="AN13" s="123"/>
    </row>
    <row r="14" spans="1:40" x14ac:dyDescent="0.25">
      <c r="A14" s="121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8"/>
      <c r="O14" s="108"/>
      <c r="P14" s="108"/>
      <c r="Q14" s="108"/>
      <c r="R14" s="108"/>
      <c r="S14" s="108"/>
      <c r="T14" s="108"/>
      <c r="U14" s="108"/>
      <c r="AN14" s="123"/>
    </row>
    <row r="15" spans="1:40" ht="13" x14ac:dyDescent="0.25">
      <c r="A15" s="121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8"/>
      <c r="O15" s="108"/>
      <c r="P15" s="108"/>
      <c r="Q15" s="108"/>
      <c r="R15" s="510"/>
      <c r="S15" s="510"/>
      <c r="T15" s="108"/>
      <c r="U15" s="108"/>
      <c r="AN15" s="123"/>
    </row>
    <row r="16" spans="1:40" x14ac:dyDescent="0.25">
      <c r="A16" s="121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8"/>
      <c r="O16" s="108"/>
      <c r="P16" s="108"/>
      <c r="Q16" s="108"/>
      <c r="R16" s="108"/>
      <c r="S16" s="108"/>
      <c r="T16" s="108"/>
      <c r="U16" s="108"/>
      <c r="AN16" s="123"/>
    </row>
    <row r="17" spans="1:47" x14ac:dyDescent="0.25">
      <c r="A17" s="121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8"/>
      <c r="O17" s="108"/>
      <c r="P17" s="108"/>
      <c r="Q17" s="108"/>
      <c r="R17" s="108"/>
      <c r="S17" s="108"/>
      <c r="T17" s="108"/>
      <c r="U17" s="108"/>
      <c r="AN17" s="123"/>
    </row>
    <row r="18" spans="1:47" x14ac:dyDescent="0.25">
      <c r="A18" s="121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8"/>
      <c r="O18" s="108"/>
      <c r="P18" s="108"/>
      <c r="Q18" s="108"/>
      <c r="R18" s="108"/>
      <c r="S18" s="108"/>
      <c r="T18" s="108"/>
      <c r="U18" s="108"/>
      <c r="AN18" s="123"/>
    </row>
    <row r="19" spans="1:47" x14ac:dyDescent="0.25">
      <c r="A19" s="121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8"/>
      <c r="O19" s="108"/>
      <c r="P19" s="108"/>
      <c r="Q19" s="108"/>
      <c r="R19" s="108"/>
      <c r="S19" s="108"/>
      <c r="T19" s="108"/>
      <c r="U19" s="108"/>
      <c r="AN19" s="123"/>
    </row>
    <row r="20" spans="1:47" x14ac:dyDescent="0.25">
      <c r="A20" s="121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8"/>
      <c r="O20" s="108"/>
      <c r="P20" s="108"/>
      <c r="Q20" s="108"/>
      <c r="R20" s="108"/>
      <c r="S20" s="108"/>
      <c r="T20" s="108"/>
      <c r="U20" s="108"/>
      <c r="AN20" s="123"/>
    </row>
    <row r="21" spans="1:47" x14ac:dyDescent="0.25">
      <c r="A21" s="121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8"/>
      <c r="O21" s="108"/>
      <c r="P21" s="108"/>
      <c r="Q21" s="108"/>
      <c r="R21" s="108"/>
      <c r="S21" s="108"/>
      <c r="T21" s="108"/>
      <c r="U21" s="108"/>
      <c r="AN21" s="123"/>
      <c r="AU21" s="1" t="s">
        <v>595</v>
      </c>
    </row>
    <row r="22" spans="1:47" x14ac:dyDescent="0.25">
      <c r="A22" s="121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8"/>
      <c r="O22" s="108"/>
      <c r="P22" s="108"/>
      <c r="Q22" s="108"/>
      <c r="R22" s="108"/>
      <c r="S22" s="108"/>
      <c r="T22" s="108"/>
      <c r="U22" s="108"/>
      <c r="AN22" s="123"/>
    </row>
    <row r="23" spans="1:47" x14ac:dyDescent="0.25">
      <c r="A23" s="121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8"/>
      <c r="O23" s="108"/>
      <c r="P23" s="108"/>
      <c r="Q23" s="108"/>
      <c r="R23" s="108"/>
      <c r="S23" s="108"/>
      <c r="T23" s="108"/>
      <c r="U23" s="108"/>
      <c r="AN23" s="123"/>
    </row>
    <row r="24" spans="1:47" x14ac:dyDescent="0.25">
      <c r="A24" s="121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8"/>
      <c r="O24" s="108"/>
      <c r="P24" s="108"/>
      <c r="Q24" s="108"/>
      <c r="R24" s="108"/>
      <c r="S24" s="108"/>
      <c r="T24" s="108"/>
      <c r="U24" s="108"/>
      <c r="AN24" s="123"/>
    </row>
    <row r="25" spans="1:47" x14ac:dyDescent="0.25">
      <c r="A25" s="121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8"/>
      <c r="O25" s="108"/>
      <c r="P25" s="108"/>
      <c r="Q25" s="108"/>
      <c r="R25" s="108"/>
      <c r="S25" s="108"/>
      <c r="T25" s="108"/>
      <c r="U25" s="108"/>
      <c r="AN25" s="123"/>
    </row>
    <row r="26" spans="1:47" x14ac:dyDescent="0.25">
      <c r="A26" s="121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8"/>
      <c r="O26" s="108"/>
      <c r="P26" s="108"/>
      <c r="Q26" s="108"/>
      <c r="R26" s="108"/>
      <c r="S26" s="108"/>
      <c r="T26" s="108"/>
      <c r="U26" s="108"/>
      <c r="AN26" s="123"/>
    </row>
    <row r="27" spans="1:47" x14ac:dyDescent="0.25">
      <c r="A27" s="121"/>
      <c r="AN27" s="123"/>
    </row>
    <row r="28" spans="1:47" ht="13" x14ac:dyDescent="0.3">
      <c r="A28" s="121"/>
      <c r="B28" s="198" t="s">
        <v>596</v>
      </c>
      <c r="C28" s="131" t="str">
        <f>Sprache!$A$216</f>
        <v>Mesurer 50mm s'il est installé séparément à partir de cas et des profils de guidage observés!</v>
      </c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8"/>
      <c r="O28" s="108"/>
      <c r="P28" s="108"/>
      <c r="Q28" s="108"/>
      <c r="R28" s="108"/>
      <c r="S28" s="108"/>
      <c r="T28" s="108"/>
      <c r="U28" s="108"/>
      <c r="AN28" s="123"/>
    </row>
    <row r="29" spans="1:47" x14ac:dyDescent="0.25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39"/>
      <c r="O29" s="139"/>
      <c r="P29" s="139"/>
      <c r="Q29" s="139"/>
      <c r="R29" s="139"/>
      <c r="S29" s="139"/>
      <c r="T29" s="139"/>
      <c r="U29" s="139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1"/>
    </row>
    <row r="30" spans="1:47" x14ac:dyDescent="0.25">
      <c r="A30" s="121"/>
      <c r="B30" s="109"/>
      <c r="C30" s="109"/>
      <c r="D30" s="109"/>
      <c r="E30" s="109"/>
      <c r="F30" s="109"/>
      <c r="G30" s="109"/>
      <c r="H30" s="205"/>
      <c r="I30" s="142"/>
      <c r="J30" s="205"/>
      <c r="K30" s="205"/>
      <c r="L30" s="109"/>
      <c r="M30" s="109"/>
      <c r="N30" s="108"/>
      <c r="O30" s="108"/>
      <c r="P30" s="108"/>
      <c r="Q30" s="108"/>
      <c r="R30" s="108"/>
      <c r="T30" s="108"/>
      <c r="U30" s="108"/>
      <c r="V30" s="211"/>
      <c r="AA30" s="204"/>
      <c r="AE30" s="211"/>
      <c r="AF30" s="204"/>
      <c r="AG30" s="204"/>
      <c r="AI30" s="204"/>
      <c r="AJ30" s="204"/>
      <c r="AK30" s="204"/>
      <c r="AL30" s="204"/>
      <c r="AM30" s="204"/>
      <c r="AN30" s="209"/>
    </row>
    <row r="31" spans="1:47" ht="13" x14ac:dyDescent="0.3">
      <c r="A31" s="121"/>
      <c r="B31" s="119" t="str">
        <f>Sprache!$A$184</f>
        <v>Sortie de câble</v>
      </c>
      <c r="C31" s="119"/>
      <c r="D31" s="119"/>
      <c r="E31" s="119"/>
      <c r="F31" s="119"/>
      <c r="G31" s="119"/>
      <c r="H31" s="130"/>
      <c r="I31" s="356"/>
      <c r="J31" s="355" t="str">
        <f>Sprache!$A$176&amp;" "&amp;""</f>
        <v xml:space="preserve">0 </v>
      </c>
      <c r="K31" s="130"/>
      <c r="M31" s="119"/>
      <c r="N31" s="119"/>
      <c r="O31" s="119"/>
      <c r="P31" s="119"/>
      <c r="T31" s="119"/>
      <c r="V31" s="134"/>
      <c r="X31" s="119" t="str">
        <f>Sprache!$A$196</f>
        <v>fixation murale</v>
      </c>
      <c r="AB31" s="119"/>
      <c r="AC31" s="119"/>
      <c r="AD31" s="119"/>
      <c r="AE31" s="212"/>
      <c r="AF31" s="119"/>
      <c r="AG31" s="119" t="str">
        <f>Sprache!$A$186</f>
        <v>zone interdite</v>
      </c>
      <c r="AI31" s="119"/>
      <c r="AJ31" s="119"/>
      <c r="AK31" s="119"/>
      <c r="AL31" s="119"/>
      <c r="AM31" s="119"/>
      <c r="AN31" s="123"/>
    </row>
    <row r="32" spans="1:47" ht="13" x14ac:dyDescent="0.3">
      <c r="A32" s="121"/>
      <c r="B32" s="198"/>
      <c r="C32" s="198"/>
      <c r="D32" s="198"/>
      <c r="E32" s="198"/>
      <c r="F32" s="198"/>
      <c r="G32" s="198"/>
      <c r="H32" s="130"/>
      <c r="I32" s="143"/>
      <c r="J32" s="130"/>
      <c r="K32" s="130"/>
      <c r="L32" s="202"/>
      <c r="M32" s="202"/>
      <c r="N32" s="202"/>
      <c r="O32" s="202"/>
      <c r="P32" s="202"/>
      <c r="Q32" s="208"/>
      <c r="R32" s="202"/>
      <c r="T32" s="119"/>
      <c r="U32" s="119"/>
      <c r="V32" s="134"/>
      <c r="AB32" s="202"/>
      <c r="AC32" s="208"/>
      <c r="AD32" s="208"/>
      <c r="AE32" s="213"/>
      <c r="AF32" s="208"/>
      <c r="AG32" s="208" t="str">
        <f>Sprache!$A$203&amp;" "&amp;Sprache!$A$187</f>
        <v>fixation cella solare</v>
      </c>
      <c r="AI32" s="208"/>
      <c r="AJ32" s="208"/>
      <c r="AK32" s="208"/>
      <c r="AL32" s="208"/>
      <c r="AM32" s="208"/>
      <c r="AN32" s="123"/>
    </row>
    <row r="33" spans="1:40" ht="12.75" customHeight="1" x14ac:dyDescent="0.35">
      <c r="A33" s="121"/>
      <c r="C33" s="130"/>
      <c r="D33" s="130"/>
      <c r="E33" s="130"/>
      <c r="F33" s="130"/>
      <c r="G33" s="130"/>
      <c r="H33" s="130"/>
      <c r="I33" s="143"/>
      <c r="J33" s="130"/>
      <c r="K33" s="130"/>
      <c r="L33" s="130"/>
      <c r="M33" s="109"/>
      <c r="N33" s="85"/>
      <c r="O33" s="108"/>
      <c r="P33" s="85"/>
      <c r="Q33" s="85"/>
      <c r="R33" s="85"/>
      <c r="T33" s="108"/>
      <c r="U33" s="108"/>
      <c r="V33" s="134"/>
      <c r="AE33" s="134"/>
      <c r="AN33" s="123"/>
    </row>
    <row r="34" spans="1:40" ht="12.75" customHeight="1" x14ac:dyDescent="0.35">
      <c r="A34" s="121"/>
      <c r="B34" s="130"/>
      <c r="C34" s="32"/>
      <c r="D34" s="119"/>
      <c r="E34" s="130"/>
      <c r="F34" s="130"/>
      <c r="G34" s="130"/>
      <c r="H34" s="130"/>
      <c r="I34" s="143"/>
      <c r="J34" s="130"/>
      <c r="K34" s="130"/>
      <c r="L34" s="108"/>
      <c r="N34" s="85"/>
      <c r="P34" s="85"/>
      <c r="Q34" s="85"/>
      <c r="R34" s="85"/>
      <c r="T34" s="108"/>
      <c r="U34" s="108"/>
      <c r="V34" s="134"/>
      <c r="AE34" s="134"/>
      <c r="AN34" s="123"/>
    </row>
    <row r="35" spans="1:40" ht="12.75" customHeight="1" x14ac:dyDescent="0.35">
      <c r="A35" s="121"/>
      <c r="B35" s="130"/>
      <c r="C35" s="130"/>
      <c r="D35" s="130"/>
      <c r="E35" s="130"/>
      <c r="F35" s="130"/>
      <c r="G35" s="130"/>
      <c r="H35" s="130"/>
      <c r="I35" s="143"/>
      <c r="J35" s="130"/>
      <c r="K35" s="130"/>
      <c r="L35" s="130"/>
      <c r="M35" s="119"/>
      <c r="N35" s="85"/>
      <c r="O35" s="108"/>
      <c r="P35" s="85"/>
      <c r="Q35" s="85"/>
      <c r="R35" s="85"/>
      <c r="T35" s="108"/>
      <c r="U35" s="108"/>
      <c r="V35" s="134"/>
      <c r="AE35" s="134"/>
      <c r="AN35" s="123"/>
    </row>
    <row r="36" spans="1:40" ht="13" x14ac:dyDescent="0.3">
      <c r="A36" s="121"/>
      <c r="B36" s="130"/>
      <c r="C36" s="130"/>
      <c r="D36" s="32"/>
      <c r="E36" s="130"/>
      <c r="F36" s="130"/>
      <c r="G36" s="130"/>
      <c r="H36" s="130"/>
      <c r="I36" s="143"/>
      <c r="J36" s="130"/>
      <c r="K36" s="130"/>
      <c r="L36" s="130"/>
      <c r="M36" s="109"/>
      <c r="N36" s="108"/>
      <c r="O36" s="108"/>
      <c r="P36" s="108"/>
      <c r="Q36" s="108"/>
      <c r="R36" s="108"/>
      <c r="T36" s="108"/>
      <c r="U36" s="108"/>
      <c r="V36" s="134"/>
      <c r="AE36" s="134"/>
      <c r="AN36" s="123"/>
    </row>
    <row r="37" spans="1:40" ht="13" x14ac:dyDescent="0.3">
      <c r="A37" s="121"/>
      <c r="B37" s="130"/>
      <c r="C37" s="130"/>
      <c r="D37" s="119"/>
      <c r="E37" s="130"/>
      <c r="F37" s="130"/>
      <c r="G37" s="130"/>
      <c r="H37" s="130"/>
      <c r="I37" s="143"/>
      <c r="J37" s="130"/>
      <c r="K37" s="130"/>
      <c r="L37" s="130"/>
      <c r="M37" s="109"/>
      <c r="N37" s="108"/>
      <c r="O37" s="108"/>
      <c r="P37" s="108"/>
      <c r="Q37" s="108"/>
      <c r="R37" s="108"/>
      <c r="T37" s="108"/>
      <c r="U37" s="108"/>
      <c r="V37" s="134"/>
      <c r="AE37" s="134"/>
      <c r="AN37" s="123"/>
    </row>
    <row r="38" spans="1:40" ht="13" x14ac:dyDescent="0.3">
      <c r="A38" s="121"/>
      <c r="B38" s="130"/>
      <c r="C38" s="130"/>
      <c r="D38" s="130"/>
      <c r="E38" s="130"/>
      <c r="F38" s="130"/>
      <c r="G38" s="130"/>
      <c r="H38" s="130"/>
      <c r="I38" s="143"/>
      <c r="J38" s="130"/>
      <c r="K38" s="130"/>
      <c r="L38" s="130"/>
      <c r="N38" s="108"/>
      <c r="O38" s="108"/>
      <c r="P38" s="108"/>
      <c r="Q38" s="108"/>
      <c r="R38" s="108"/>
      <c r="T38" s="108"/>
      <c r="U38" s="108"/>
      <c r="V38" s="134"/>
      <c r="AE38" s="134"/>
      <c r="AN38" s="123"/>
    </row>
    <row r="39" spans="1:40" ht="13" x14ac:dyDescent="0.3">
      <c r="A39" s="121"/>
      <c r="B39" s="130"/>
      <c r="C39" s="130"/>
      <c r="D39" s="130"/>
      <c r="E39" s="130"/>
      <c r="F39" s="130"/>
      <c r="G39" s="130"/>
      <c r="H39" s="130"/>
      <c r="I39" s="143"/>
      <c r="J39" s="130"/>
      <c r="K39" s="130"/>
      <c r="L39" s="130"/>
      <c r="N39" s="108"/>
      <c r="O39" s="108"/>
      <c r="P39" s="108"/>
      <c r="Q39" s="108"/>
      <c r="R39" s="108"/>
      <c r="T39" s="108"/>
      <c r="U39" s="108"/>
      <c r="V39" s="134"/>
      <c r="AE39" s="134"/>
      <c r="AN39" s="123"/>
    </row>
    <row r="40" spans="1:40" ht="13" x14ac:dyDescent="0.3">
      <c r="A40" s="121"/>
      <c r="B40" s="130"/>
      <c r="C40" s="130"/>
      <c r="D40" s="130"/>
      <c r="E40" s="130"/>
      <c r="F40" s="130"/>
      <c r="G40" s="130"/>
      <c r="H40" s="130"/>
      <c r="I40" s="143"/>
      <c r="J40" s="130"/>
      <c r="K40" s="130"/>
      <c r="L40" s="130"/>
      <c r="N40" s="108"/>
      <c r="O40" s="108"/>
      <c r="P40" s="108"/>
      <c r="Q40" s="108"/>
      <c r="R40" s="108"/>
      <c r="T40" s="108"/>
      <c r="U40" s="108"/>
      <c r="V40" s="134"/>
      <c r="AE40" s="134"/>
      <c r="AN40" s="123"/>
    </row>
    <row r="41" spans="1:40" ht="13" x14ac:dyDescent="0.3">
      <c r="A41" s="121"/>
      <c r="B41" s="130"/>
      <c r="C41" s="130"/>
      <c r="D41" s="130"/>
      <c r="E41" s="130"/>
      <c r="F41" s="130"/>
      <c r="G41" s="130"/>
      <c r="H41" s="130"/>
      <c r="I41" s="143"/>
      <c r="J41" s="130"/>
      <c r="K41" s="130"/>
      <c r="L41" s="130"/>
      <c r="M41" s="109"/>
      <c r="N41" s="108"/>
      <c r="O41" s="108"/>
      <c r="P41" s="108"/>
      <c r="Q41" s="108"/>
      <c r="R41" s="108"/>
      <c r="T41" s="108"/>
      <c r="U41" s="108"/>
      <c r="V41" s="134"/>
      <c r="AE41" s="134"/>
      <c r="AN41" s="123"/>
    </row>
    <row r="42" spans="1:40" ht="13" x14ac:dyDescent="0.3">
      <c r="A42" s="121"/>
      <c r="B42" s="130"/>
      <c r="C42" s="130"/>
      <c r="D42" s="130"/>
      <c r="E42" s="130"/>
      <c r="F42" s="130"/>
      <c r="G42" s="130"/>
      <c r="H42" s="130"/>
      <c r="I42" s="143"/>
      <c r="J42" s="130"/>
      <c r="K42" s="130"/>
      <c r="L42" s="130"/>
      <c r="M42" s="109"/>
      <c r="N42" s="108"/>
      <c r="O42" s="108"/>
      <c r="P42" s="108"/>
      <c r="Q42" s="108"/>
      <c r="R42" s="108"/>
      <c r="T42" s="108"/>
      <c r="U42" s="108"/>
      <c r="V42" s="134"/>
      <c r="AE42" s="134"/>
      <c r="AN42" s="123"/>
    </row>
    <row r="43" spans="1:40" ht="13" x14ac:dyDescent="0.3">
      <c r="A43" s="121"/>
      <c r="B43" s="130"/>
      <c r="C43" s="130"/>
      <c r="D43" s="130"/>
      <c r="E43" s="130"/>
      <c r="F43" s="130"/>
      <c r="G43" s="130"/>
      <c r="H43" s="130"/>
      <c r="I43" s="143"/>
      <c r="J43" s="130"/>
      <c r="K43" s="130"/>
      <c r="L43" s="130"/>
      <c r="M43" s="109"/>
      <c r="N43" s="108"/>
      <c r="O43" s="108"/>
      <c r="P43" s="108"/>
      <c r="Q43" s="108"/>
      <c r="R43" s="108"/>
      <c r="T43" s="108"/>
      <c r="U43" s="108"/>
      <c r="V43" s="134"/>
      <c r="AE43" s="134"/>
      <c r="AN43" s="123"/>
    </row>
    <row r="44" spans="1:40" ht="12.75" customHeight="1" x14ac:dyDescent="0.3">
      <c r="A44" s="121"/>
      <c r="B44" s="130"/>
      <c r="C44" s="130"/>
      <c r="D44" s="130"/>
      <c r="E44" s="130"/>
      <c r="F44" s="130"/>
      <c r="G44" s="130"/>
      <c r="H44" s="130"/>
      <c r="I44" s="143"/>
      <c r="J44" s="130"/>
      <c r="K44" s="130"/>
      <c r="L44" s="130"/>
      <c r="M44" s="109"/>
      <c r="N44" s="108"/>
      <c r="O44" s="108"/>
      <c r="P44" s="108"/>
      <c r="Q44" s="108"/>
      <c r="R44" s="108"/>
      <c r="T44" s="108"/>
      <c r="U44" s="108"/>
      <c r="V44" s="134"/>
      <c r="AE44" s="134"/>
      <c r="AN44" s="123"/>
    </row>
    <row r="45" spans="1:40" ht="12.75" customHeight="1" x14ac:dyDescent="0.3">
      <c r="A45" s="121"/>
      <c r="B45" s="130"/>
      <c r="C45" s="130"/>
      <c r="D45" s="130"/>
      <c r="I45" s="210"/>
      <c r="K45" s="130"/>
      <c r="L45" s="357" t="s">
        <v>946</v>
      </c>
      <c r="M45" s="109"/>
      <c r="N45" s="108"/>
      <c r="O45" s="108"/>
      <c r="P45" s="108"/>
      <c r="Q45" s="108"/>
      <c r="R45" s="108"/>
      <c r="T45" s="108"/>
      <c r="U45" s="108"/>
      <c r="V45" s="134"/>
      <c r="AE45" s="134"/>
      <c r="AN45" s="123"/>
    </row>
    <row r="46" spans="1:40" ht="12.75" customHeight="1" x14ac:dyDescent="0.3">
      <c r="A46" s="128"/>
      <c r="B46" s="132"/>
      <c r="C46" s="132"/>
      <c r="D46" s="132"/>
      <c r="E46" s="132"/>
      <c r="F46" s="132"/>
      <c r="G46" s="132"/>
      <c r="H46" s="140"/>
      <c r="I46" s="144"/>
      <c r="J46" s="140"/>
      <c r="K46" s="140"/>
      <c r="L46" s="140"/>
      <c r="M46" s="140"/>
      <c r="N46" s="139"/>
      <c r="O46" s="139"/>
      <c r="P46" s="139"/>
      <c r="Q46" s="139"/>
      <c r="R46" s="139"/>
      <c r="T46" s="108"/>
      <c r="U46" s="139"/>
      <c r="V46" s="145"/>
      <c r="W46" s="140"/>
      <c r="X46" s="140"/>
      <c r="Y46" s="140"/>
      <c r="Z46" s="140"/>
      <c r="AA46" s="140"/>
      <c r="AB46" s="140"/>
      <c r="AC46" s="140"/>
      <c r="AD46" s="140"/>
      <c r="AE46" s="145"/>
      <c r="AF46" s="140"/>
      <c r="AG46" s="140"/>
      <c r="AH46" s="140"/>
      <c r="AI46" s="140"/>
      <c r="AJ46" s="140"/>
      <c r="AK46" s="140"/>
      <c r="AL46" s="140"/>
      <c r="AM46" s="140"/>
      <c r="AN46" s="141"/>
    </row>
    <row r="47" spans="1:40" ht="12.75" customHeight="1" x14ac:dyDescent="0.3">
      <c r="A47" s="121"/>
      <c r="B47" s="130"/>
      <c r="C47" s="130"/>
      <c r="D47" s="130"/>
      <c r="E47" s="130"/>
      <c r="F47" s="130"/>
      <c r="G47" s="130"/>
      <c r="K47" s="204"/>
      <c r="L47" s="204"/>
      <c r="M47" s="204"/>
      <c r="N47" s="24"/>
      <c r="O47" s="24"/>
      <c r="P47" s="24"/>
      <c r="Q47" s="24"/>
      <c r="R47" s="24"/>
      <c r="S47" s="24"/>
      <c r="T47" s="34"/>
      <c r="U47" s="108"/>
      <c r="AN47" s="123"/>
    </row>
    <row r="48" spans="1:40" ht="12.75" customHeight="1" x14ac:dyDescent="0.3">
      <c r="A48" s="121"/>
      <c r="B48" s="119" t="str">
        <f>Sprache!$A$182</f>
        <v>Type de montage</v>
      </c>
      <c r="C48" s="119"/>
      <c r="D48" s="119"/>
      <c r="E48" s="119"/>
      <c r="F48" s="119"/>
      <c r="G48" s="119"/>
      <c r="H48" s="119"/>
      <c r="N48" s="108"/>
      <c r="O48" s="108"/>
      <c r="P48" s="108"/>
      <c r="Q48" s="108"/>
      <c r="R48" s="108"/>
      <c r="S48" s="108"/>
      <c r="T48" s="38"/>
      <c r="U48" s="108"/>
      <c r="V48" s="199" t="str">
        <f>Sprache!$A$121&amp;""</f>
        <v>côté enroulement</v>
      </c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23"/>
    </row>
    <row r="49" spans="1:40" ht="12.75" customHeight="1" x14ac:dyDescent="0.25">
      <c r="A49" s="121"/>
      <c r="B49" s="202"/>
      <c r="C49" s="202"/>
      <c r="D49" s="202"/>
      <c r="E49" s="202"/>
      <c r="F49" s="202"/>
      <c r="G49" s="202"/>
      <c r="H49" s="202"/>
      <c r="N49" s="108"/>
      <c r="O49" s="108"/>
      <c r="P49" s="108"/>
      <c r="Q49" s="108"/>
      <c r="R49" s="108"/>
      <c r="S49" s="108"/>
      <c r="T49" s="38"/>
      <c r="U49" s="108"/>
      <c r="V49" s="198"/>
      <c r="W49" s="198"/>
      <c r="X49" s="198"/>
      <c r="Y49" s="198"/>
      <c r="Z49" s="198"/>
      <c r="AA49" s="198"/>
      <c r="AB49" s="198"/>
      <c r="AN49" s="123"/>
    </row>
    <row r="50" spans="1:40" ht="12.75" customHeight="1" x14ac:dyDescent="0.3">
      <c r="A50" s="121"/>
      <c r="B50" s="130"/>
      <c r="C50" s="130"/>
      <c r="D50" s="130"/>
      <c r="E50" s="130"/>
      <c r="F50" s="130"/>
      <c r="G50" s="130"/>
      <c r="N50" s="108"/>
      <c r="O50" s="108"/>
      <c r="S50" s="130"/>
      <c r="T50" s="133"/>
      <c r="U50" s="109"/>
      <c r="V50" s="501" t="s">
        <v>683</v>
      </c>
      <c r="W50" s="501"/>
      <c r="X50" s="501"/>
      <c r="Y50" s="501"/>
      <c r="Z50" s="501"/>
      <c r="AA50" s="501"/>
      <c r="AB50" s="501"/>
      <c r="AC50" s="501"/>
      <c r="AF50" s="501" t="s">
        <v>682</v>
      </c>
      <c r="AG50" s="501"/>
      <c r="AH50" s="501"/>
      <c r="AI50" s="501"/>
      <c r="AJ50" s="501"/>
      <c r="AK50" s="501"/>
      <c r="AL50" s="501"/>
      <c r="AM50" s="501"/>
      <c r="AN50" s="123"/>
    </row>
    <row r="51" spans="1:40" ht="12.75" customHeight="1" x14ac:dyDescent="0.5">
      <c r="A51" s="121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09"/>
      <c r="N51" s="108"/>
      <c r="O51" s="108"/>
      <c r="P51" s="130"/>
      <c r="Q51" s="130"/>
      <c r="R51" s="130"/>
      <c r="S51" s="130"/>
      <c r="T51" s="133"/>
      <c r="U51" s="117"/>
      <c r="V51" s="503" t="str">
        <f>Sprache!$A$189</f>
        <v>dérouler interieur</v>
      </c>
      <c r="W51" s="503"/>
      <c r="X51" s="503"/>
      <c r="Y51" s="503"/>
      <c r="Z51" s="503"/>
      <c r="AA51" s="503"/>
      <c r="AB51" s="503"/>
      <c r="AC51" s="503"/>
      <c r="AF51" s="503" t="str">
        <f>Sprache!$A$188</f>
        <v>dérouler extérieur</v>
      </c>
      <c r="AG51" s="503"/>
      <c r="AH51" s="503"/>
      <c r="AI51" s="503"/>
      <c r="AJ51" s="503"/>
      <c r="AK51" s="503"/>
      <c r="AL51" s="503"/>
      <c r="AM51" s="503"/>
      <c r="AN51" s="123"/>
    </row>
    <row r="52" spans="1:40" ht="12.75" customHeight="1" x14ac:dyDescent="0.5">
      <c r="A52" s="121"/>
      <c r="C52" s="109"/>
      <c r="D52" s="109"/>
      <c r="H52" s="109"/>
      <c r="I52" s="109"/>
      <c r="J52" s="109"/>
      <c r="K52" s="109"/>
      <c r="L52" s="109"/>
      <c r="M52" s="109"/>
      <c r="N52" s="108"/>
      <c r="O52" s="108"/>
      <c r="P52" s="130"/>
      <c r="Q52" s="130"/>
      <c r="R52" s="130"/>
      <c r="S52" s="130"/>
      <c r="T52" s="133"/>
      <c r="U52" s="117"/>
      <c r="AD52" s="200"/>
      <c r="AE52" s="200"/>
      <c r="AN52" s="123"/>
    </row>
    <row r="53" spans="1:40" ht="12.75" customHeight="1" x14ac:dyDescent="0.5">
      <c r="A53" s="121"/>
      <c r="L53" s="109"/>
      <c r="M53" s="109"/>
      <c r="N53" s="108"/>
      <c r="O53" s="108"/>
      <c r="P53" s="130"/>
      <c r="Q53" s="130"/>
      <c r="R53" s="130"/>
      <c r="S53" s="130"/>
      <c r="T53" s="133"/>
      <c r="U53" s="117"/>
      <c r="AN53" s="123"/>
    </row>
    <row r="54" spans="1:40" ht="12.75" customHeight="1" x14ac:dyDescent="0.5">
      <c r="A54" s="121"/>
      <c r="E54" s="109"/>
      <c r="F54" s="109"/>
      <c r="G54" s="109"/>
      <c r="H54" s="109"/>
      <c r="I54" s="109"/>
      <c r="J54" s="109"/>
      <c r="K54" s="109"/>
      <c r="L54" s="109"/>
      <c r="M54" s="109"/>
      <c r="N54" s="108"/>
      <c r="O54" s="108"/>
      <c r="P54" s="130"/>
      <c r="Q54" s="130"/>
      <c r="R54" s="130"/>
      <c r="S54" s="130"/>
      <c r="T54" s="133"/>
      <c r="U54" s="117"/>
      <c r="AN54" s="123"/>
    </row>
    <row r="55" spans="1:40" ht="12.75" customHeight="1" x14ac:dyDescent="0.5">
      <c r="A55" s="121"/>
      <c r="B55" s="130"/>
      <c r="C55" s="130"/>
      <c r="D55" s="130"/>
      <c r="E55" s="131"/>
      <c r="F55" s="130"/>
      <c r="G55" s="130"/>
      <c r="H55" s="130"/>
      <c r="I55" s="131"/>
      <c r="J55" s="130"/>
      <c r="K55" s="130"/>
      <c r="L55" s="130"/>
      <c r="M55" s="109"/>
      <c r="N55" s="108"/>
      <c r="O55" s="108"/>
      <c r="P55" s="108"/>
      <c r="Q55" s="108"/>
      <c r="R55" s="108"/>
      <c r="S55" s="108"/>
      <c r="T55" s="38"/>
      <c r="U55" s="117"/>
      <c r="AN55" s="123"/>
    </row>
    <row r="56" spans="1:40" ht="12.75" customHeight="1" x14ac:dyDescent="0.3">
      <c r="A56" s="121"/>
      <c r="B56" s="199"/>
      <c r="C56" s="199"/>
      <c r="D56" s="199"/>
      <c r="E56" s="199"/>
      <c r="F56" s="199"/>
      <c r="G56" s="199"/>
      <c r="H56" s="199"/>
      <c r="I56" s="199"/>
      <c r="L56" s="130"/>
      <c r="S56" s="130"/>
      <c r="T56" s="38"/>
      <c r="U56" s="108"/>
      <c r="AN56" s="123"/>
    </row>
    <row r="57" spans="1:40" ht="12.75" customHeight="1" x14ac:dyDescent="0.3">
      <c r="A57" s="121"/>
      <c r="B57" s="150"/>
      <c r="C57" s="130" t="s">
        <v>681</v>
      </c>
      <c r="D57" s="500" t="str">
        <f>Sprache!$A$181</f>
        <v>standard</v>
      </c>
      <c r="E57" s="500"/>
      <c r="F57" s="500"/>
      <c r="G57" s="500"/>
      <c r="H57" s="500"/>
      <c r="I57" s="150"/>
      <c r="L57" s="130"/>
      <c r="M57" s="130" t="s">
        <v>680</v>
      </c>
      <c r="N57" s="500" t="str">
        <f>Sprache!$A$183</f>
        <v>frontal</v>
      </c>
      <c r="O57" s="500"/>
      <c r="P57" s="500"/>
      <c r="Q57" s="500"/>
      <c r="R57" s="500"/>
      <c r="S57" s="130"/>
      <c r="T57" s="38"/>
      <c r="U57" s="108"/>
      <c r="AN57" s="123"/>
    </row>
    <row r="58" spans="1:40" ht="12.75" customHeight="1" x14ac:dyDescent="0.25">
      <c r="A58" s="121"/>
      <c r="B58" s="150"/>
      <c r="C58" s="150"/>
      <c r="D58" s="150"/>
      <c r="E58" s="150"/>
      <c r="F58" s="150"/>
      <c r="G58" s="150"/>
      <c r="H58" s="150"/>
      <c r="I58" s="150"/>
      <c r="L58" s="161" t="str">
        <f>Sprache!$A$200&amp;" "&amp;Sprache!$A$188</f>
        <v>pas dérouler extérieur</v>
      </c>
      <c r="M58" s="161"/>
      <c r="N58" s="161"/>
      <c r="O58" s="161"/>
      <c r="P58" s="161"/>
      <c r="Q58" s="161"/>
      <c r="R58" s="161"/>
      <c r="S58" s="161"/>
      <c r="T58" s="38"/>
      <c r="U58" s="108"/>
      <c r="AC58" s="502" t="str">
        <f>Sprache!$A$233&amp;""</f>
        <v>interieur</v>
      </c>
      <c r="AD58" s="502"/>
      <c r="AM58" s="502" t="str">
        <f>Sprache!$A$233&amp;""</f>
        <v>interieur</v>
      </c>
      <c r="AN58" s="504"/>
    </row>
    <row r="59" spans="1:40" x14ac:dyDescent="0.25">
      <c r="A59" s="128"/>
      <c r="B59" s="140"/>
      <c r="C59" s="140"/>
      <c r="D59" s="140"/>
      <c r="E59" s="140"/>
      <c r="F59" s="140"/>
      <c r="G59" s="140"/>
      <c r="H59" s="140"/>
      <c r="I59" s="140"/>
      <c r="J59" s="140"/>
      <c r="K59" s="129"/>
      <c r="L59" s="129"/>
      <c r="M59" s="129"/>
      <c r="N59" s="139"/>
      <c r="O59" s="139"/>
      <c r="P59" s="139"/>
      <c r="Q59" s="139"/>
      <c r="R59" s="139"/>
      <c r="S59" s="139"/>
      <c r="T59" s="178"/>
      <c r="U59" s="108"/>
      <c r="AC59" s="502"/>
      <c r="AD59" s="502"/>
      <c r="AM59" s="502"/>
      <c r="AN59" s="504"/>
    </row>
    <row r="60" spans="1:40" ht="13" x14ac:dyDescent="0.25">
      <c r="A60" s="203"/>
      <c r="B60" s="204"/>
      <c r="C60" s="204"/>
      <c r="D60" s="205"/>
      <c r="E60" s="205"/>
      <c r="F60" s="206"/>
      <c r="G60" s="206"/>
      <c r="H60" s="206"/>
      <c r="I60" s="206"/>
      <c r="J60" s="206"/>
      <c r="K60" s="206"/>
      <c r="L60" s="109"/>
      <c r="M60" s="109"/>
      <c r="N60" s="108"/>
      <c r="O60" s="108"/>
      <c r="P60" s="108"/>
      <c r="Q60" s="108"/>
      <c r="R60" s="108"/>
      <c r="S60" s="108"/>
      <c r="T60" s="38"/>
      <c r="U60" s="108"/>
      <c r="AC60" s="502"/>
      <c r="AD60" s="502"/>
      <c r="AM60" s="502"/>
      <c r="AN60" s="504"/>
    </row>
    <row r="61" spans="1:40" ht="13" x14ac:dyDescent="0.25">
      <c r="A61" s="121"/>
      <c r="B61" s="119" t="str">
        <f>Sprache!$A$234&amp;" "&amp;Sprache!$A$237&amp;" ("&amp;Sprache!$A$238&amp;")"</f>
        <v>option Support de montage (tout au long de)</v>
      </c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09"/>
      <c r="N61" s="108"/>
      <c r="O61" s="108"/>
      <c r="P61" s="108"/>
      <c r="Q61" s="108"/>
      <c r="R61" s="108"/>
      <c r="S61" s="108"/>
      <c r="T61" s="38"/>
      <c r="U61" s="108"/>
      <c r="AN61" s="123"/>
    </row>
    <row r="62" spans="1:40" ht="12.75" customHeight="1" x14ac:dyDescent="0.25">
      <c r="A62" s="121"/>
      <c r="B62" s="207"/>
      <c r="L62" s="202"/>
      <c r="T62" s="134"/>
      <c r="U62" s="108"/>
      <c r="AN62" s="123"/>
    </row>
    <row r="63" spans="1:40" ht="12.75" customHeight="1" x14ac:dyDescent="0.25">
      <c r="A63" s="121"/>
      <c r="T63" s="38"/>
      <c r="U63" s="108"/>
      <c r="AN63" s="123"/>
    </row>
    <row r="64" spans="1:40" ht="12.75" customHeight="1" x14ac:dyDescent="0.25">
      <c r="A64" s="121"/>
      <c r="T64" s="38"/>
      <c r="U64" s="108"/>
      <c r="AN64" s="123"/>
    </row>
    <row r="65" spans="1:40" ht="12.75" customHeight="1" x14ac:dyDescent="0.25">
      <c r="A65" s="121"/>
      <c r="T65" s="38"/>
      <c r="U65" s="108"/>
      <c r="AN65" s="123"/>
    </row>
    <row r="66" spans="1:40" ht="12.75" customHeight="1" x14ac:dyDescent="0.25">
      <c r="A66" s="121"/>
      <c r="T66" s="38"/>
      <c r="U66" s="108"/>
      <c r="AN66" s="123"/>
    </row>
    <row r="67" spans="1:40" x14ac:dyDescent="0.25">
      <c r="A67" s="121"/>
      <c r="T67" s="38"/>
      <c r="U67" s="108"/>
      <c r="AN67" s="123"/>
    </row>
    <row r="68" spans="1:40" x14ac:dyDescent="0.25">
      <c r="A68" s="121"/>
      <c r="T68" s="38"/>
      <c r="U68" s="108"/>
      <c r="AN68" s="123"/>
    </row>
    <row r="69" spans="1:40" x14ac:dyDescent="0.25">
      <c r="A69" s="121"/>
      <c r="T69" s="134"/>
      <c r="AN69" s="123"/>
    </row>
    <row r="70" spans="1:40" ht="13" x14ac:dyDescent="0.3">
      <c r="A70" s="121"/>
      <c r="T70" s="134"/>
      <c r="U70" s="108"/>
      <c r="AD70" s="167"/>
      <c r="AN70" s="123"/>
    </row>
    <row r="71" spans="1:40" ht="13" x14ac:dyDescent="0.3">
      <c r="A71" s="121"/>
      <c r="T71" s="134"/>
      <c r="U71" s="505" t="str">
        <f>Sprache!$A$253</f>
        <v>côté tissu A* toujours à l'extérieur (A*/B* Prospect)</v>
      </c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6"/>
      <c r="AL71" s="506"/>
      <c r="AM71" s="506"/>
      <c r="AN71" s="507"/>
    </row>
    <row r="72" spans="1:40" x14ac:dyDescent="0.25">
      <c r="A72" s="121"/>
      <c r="T72" s="134"/>
      <c r="U72" s="108"/>
      <c r="AN72" s="123"/>
    </row>
    <row r="73" spans="1:40" ht="13" x14ac:dyDescent="0.25">
      <c r="A73" s="121"/>
      <c r="T73" s="134"/>
      <c r="U73" s="147"/>
      <c r="V73" s="501" t="str">
        <f>Sprache!$A$190&amp;" ("&amp;Sprache!$A$218&amp;")"</f>
        <v>position (vu de l'intérieur)</v>
      </c>
      <c r="W73" s="501"/>
      <c r="X73" s="501"/>
      <c r="Y73" s="501"/>
      <c r="Z73" s="501"/>
      <c r="AA73" s="501"/>
      <c r="AB73" s="501"/>
      <c r="AC73" s="501"/>
      <c r="AD73" s="501"/>
      <c r="AE73" s="501"/>
      <c r="AF73" s="501"/>
      <c r="AG73" s="501"/>
      <c r="AH73" s="501"/>
      <c r="AI73" s="501"/>
      <c r="AJ73" s="501"/>
      <c r="AK73" s="501"/>
      <c r="AL73" s="501"/>
      <c r="AM73" s="501"/>
      <c r="AN73" s="123"/>
    </row>
    <row r="74" spans="1:40" ht="13" thickBot="1" x14ac:dyDescent="0.3">
      <c r="A74" s="122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47"/>
      <c r="O74" s="47"/>
      <c r="P74" s="47"/>
      <c r="Q74" s="47"/>
      <c r="R74" s="47"/>
      <c r="S74" s="47"/>
      <c r="T74" s="47"/>
      <c r="U74" s="148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8"/>
    </row>
    <row r="75" spans="1:40" x14ac:dyDescent="0.25">
      <c r="A75" s="149" t="str">
        <f>Titelblatt!A61</f>
        <v>Copyright by SSAG / gcp</v>
      </c>
      <c r="B75" s="150"/>
      <c r="C75" s="151"/>
      <c r="D75" s="150"/>
      <c r="E75" s="150"/>
      <c r="F75" s="150"/>
      <c r="G75" s="150"/>
      <c r="H75" s="150"/>
      <c r="I75" s="499" t="str">
        <f>Titelblatt!L61</f>
        <v>Massaufnahmeformulare Schenker/MF_VSeZip_P2157_P2158_P2159</v>
      </c>
      <c r="J75" s="499"/>
      <c r="K75" s="499"/>
      <c r="L75" s="499"/>
      <c r="M75" s="499"/>
      <c r="N75" s="499"/>
      <c r="O75" s="499"/>
      <c r="P75" s="499"/>
      <c r="Q75" s="499"/>
      <c r="R75" s="499"/>
      <c r="S75" s="499"/>
      <c r="T75" s="499"/>
      <c r="U75" s="499"/>
      <c r="V75" s="499"/>
      <c r="W75" s="499"/>
      <c r="X75" s="499"/>
      <c r="Y75" s="499"/>
      <c r="Z75" s="499"/>
      <c r="AA75" s="499"/>
      <c r="AB75" s="499"/>
      <c r="AC75" s="499"/>
      <c r="AD75" s="499"/>
      <c r="AE75" s="499"/>
      <c r="AF75" s="499"/>
      <c r="AG75" s="499"/>
      <c r="AH75" s="150"/>
      <c r="AI75" s="150"/>
      <c r="AJ75" s="150"/>
      <c r="AK75" s="150"/>
      <c r="AL75" s="150"/>
      <c r="AM75" s="150"/>
      <c r="AN75" s="87" t="str">
        <f>Titelblatt!BA61</f>
        <v>14.05.2018 / AX Vers. 4</v>
      </c>
    </row>
    <row r="76" spans="1:40" x14ac:dyDescent="0.25">
      <c r="B76" s="14"/>
      <c r="C76" s="14"/>
      <c r="D76" s="14"/>
      <c r="E76" s="108"/>
      <c r="F76" s="14"/>
      <c r="G76" s="14"/>
      <c r="H76" s="108"/>
      <c r="I76" s="14"/>
      <c r="J76" s="14"/>
      <c r="K76" s="108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40" x14ac:dyDescent="0.25">
      <c r="B77" s="14"/>
      <c r="C77" s="14"/>
      <c r="D77" s="14"/>
      <c r="E77" s="108"/>
      <c r="F77" s="14"/>
      <c r="G77" s="14"/>
      <c r="H77" s="108"/>
      <c r="I77" s="14"/>
      <c r="J77" s="14"/>
      <c r="K77" s="108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40" x14ac:dyDescent="0.25">
      <c r="B78" s="14"/>
      <c r="C78" s="14"/>
      <c r="D78" s="14"/>
      <c r="E78" s="108"/>
      <c r="F78" s="14"/>
      <c r="G78" s="14"/>
      <c r="H78" s="108"/>
      <c r="I78" s="14"/>
      <c r="J78" s="14"/>
      <c r="K78" s="108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1:40" x14ac:dyDescent="0.25">
      <c r="B79" s="14"/>
      <c r="C79" s="14"/>
      <c r="D79" s="14"/>
      <c r="E79" s="108"/>
      <c r="F79" s="14"/>
      <c r="G79" s="14"/>
      <c r="H79" s="108"/>
      <c r="I79" s="14"/>
      <c r="J79" s="14"/>
      <c r="K79" s="108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1:40" x14ac:dyDescent="0.25">
      <c r="B80" s="14"/>
      <c r="C80" s="14"/>
      <c r="D80" s="14"/>
      <c r="E80" s="108"/>
      <c r="F80" s="14"/>
      <c r="G80" s="14"/>
      <c r="H80" s="108"/>
      <c r="I80" s="14"/>
      <c r="J80" s="14"/>
      <c r="K80" s="108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2:21" x14ac:dyDescent="0.25">
      <c r="B81" s="14"/>
      <c r="C81" s="14"/>
      <c r="D81" s="14"/>
      <c r="E81" s="108"/>
      <c r="F81" s="14"/>
      <c r="G81" s="14"/>
      <c r="H81" s="108"/>
      <c r="I81" s="14"/>
      <c r="J81" s="14"/>
      <c r="K81" s="108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2:21" x14ac:dyDescent="0.25">
      <c r="B82" s="14"/>
      <c r="C82" s="14"/>
      <c r="D82" s="14"/>
      <c r="E82" s="108"/>
      <c r="F82" s="14"/>
      <c r="G82" s="14"/>
      <c r="H82" s="108"/>
      <c r="I82" s="14"/>
      <c r="J82" s="14"/>
      <c r="K82" s="108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2:21" x14ac:dyDescent="0.25">
      <c r="B83" s="14"/>
      <c r="C83" s="14"/>
      <c r="D83" s="14"/>
      <c r="E83" s="108"/>
      <c r="F83" s="14"/>
      <c r="G83" s="14"/>
      <c r="H83" s="108"/>
      <c r="I83" s="14"/>
      <c r="J83" s="14"/>
      <c r="K83" s="108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2:21" x14ac:dyDescent="0.25">
      <c r="B84" s="14"/>
      <c r="C84" s="14"/>
      <c r="D84" s="14"/>
      <c r="E84" s="108"/>
      <c r="F84" s="14"/>
      <c r="G84" s="14"/>
      <c r="H84" s="108"/>
      <c r="I84" s="14"/>
      <c r="J84" s="14"/>
      <c r="K84" s="108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2:21" x14ac:dyDescent="0.25">
      <c r="B85" s="14"/>
      <c r="C85" s="14"/>
      <c r="D85" s="14"/>
      <c r="E85" s="108"/>
      <c r="F85" s="14"/>
      <c r="G85" s="14"/>
      <c r="H85" s="108"/>
      <c r="I85" s="14"/>
      <c r="J85" s="14"/>
      <c r="K85" s="108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2:21" x14ac:dyDescent="0.25">
      <c r="B86" s="14"/>
      <c r="C86" s="14"/>
      <c r="D86" s="14"/>
      <c r="E86" s="108"/>
      <c r="F86" s="14"/>
      <c r="G86" s="14"/>
      <c r="H86" s="108"/>
      <c r="I86" s="14"/>
      <c r="J86" s="14"/>
      <c r="K86" s="108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2:21" x14ac:dyDescent="0.25">
      <c r="B87" s="14"/>
      <c r="C87" s="14"/>
      <c r="D87" s="14"/>
      <c r="E87" s="108"/>
      <c r="F87" s="14"/>
      <c r="G87" s="14"/>
      <c r="H87" s="108"/>
      <c r="I87" s="14"/>
      <c r="J87" s="14"/>
      <c r="K87" s="108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2:21" x14ac:dyDescent="0.25">
      <c r="B88" s="14"/>
      <c r="C88" s="14"/>
      <c r="D88" s="14"/>
      <c r="E88" s="108"/>
      <c r="F88" s="14"/>
      <c r="G88" s="14"/>
      <c r="H88" s="108"/>
      <c r="I88" s="14"/>
      <c r="J88" s="14"/>
      <c r="K88" s="108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2:21" x14ac:dyDescent="0.25">
      <c r="B89" s="14"/>
      <c r="C89" s="14"/>
      <c r="D89" s="14"/>
      <c r="E89" s="108"/>
      <c r="F89" s="14"/>
      <c r="G89" s="14"/>
      <c r="H89" s="108"/>
      <c r="I89" s="14"/>
      <c r="J89" s="14"/>
      <c r="K89" s="108"/>
      <c r="L89" s="14"/>
      <c r="M89" s="14"/>
      <c r="N89" s="14"/>
      <c r="O89" s="14"/>
      <c r="P89" s="14"/>
      <c r="Q89" s="14"/>
      <c r="R89" s="14"/>
      <c r="S89" s="14"/>
      <c r="T89" s="14"/>
      <c r="U89" s="14"/>
    </row>
    <row r="90" spans="2:21" x14ac:dyDescent="0.25">
      <c r="B90" s="14"/>
      <c r="C90" s="14"/>
      <c r="D90" s="14"/>
      <c r="E90" s="108"/>
      <c r="F90" s="14"/>
      <c r="G90" s="14"/>
      <c r="H90" s="108"/>
      <c r="I90" s="14"/>
      <c r="J90" s="14"/>
      <c r="K90" s="108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2:21" x14ac:dyDescent="0.25">
      <c r="B91" s="14"/>
      <c r="C91" s="14"/>
      <c r="D91" s="14"/>
      <c r="E91" s="108"/>
      <c r="F91" s="14"/>
      <c r="G91" s="14"/>
      <c r="H91" s="108"/>
      <c r="I91" s="14"/>
      <c r="J91" s="14"/>
      <c r="K91" s="108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2:21" x14ac:dyDescent="0.25">
      <c r="B92" s="14"/>
      <c r="C92" s="14"/>
      <c r="D92" s="14"/>
      <c r="E92" s="108"/>
      <c r="F92" s="14"/>
      <c r="G92" s="14"/>
      <c r="H92" s="108"/>
      <c r="I92" s="14"/>
      <c r="J92" s="14"/>
      <c r="K92" s="108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2:21" x14ac:dyDescent="0.25">
      <c r="B93" s="14"/>
      <c r="C93" s="14"/>
      <c r="D93" s="14"/>
      <c r="E93" s="108"/>
      <c r="F93" s="14"/>
      <c r="G93" s="14"/>
      <c r="H93" s="108"/>
      <c r="I93" s="14"/>
      <c r="J93" s="14"/>
      <c r="K93" s="108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2:21" x14ac:dyDescent="0.25">
      <c r="B94" s="14"/>
      <c r="C94" s="14"/>
      <c r="D94" s="14"/>
      <c r="E94" s="108"/>
      <c r="F94" s="14"/>
      <c r="G94" s="14"/>
      <c r="H94" s="108"/>
      <c r="I94" s="14"/>
      <c r="J94" s="14"/>
      <c r="K94" s="108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2:21" x14ac:dyDescent="0.25">
      <c r="B95" s="14"/>
      <c r="C95" s="14"/>
      <c r="D95" s="14"/>
      <c r="E95" s="108"/>
      <c r="F95" s="14"/>
      <c r="G95" s="14"/>
      <c r="H95" s="108"/>
      <c r="I95" s="14"/>
      <c r="J95" s="14"/>
      <c r="K95" s="108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2:21" x14ac:dyDescent="0.25">
      <c r="B96" s="14"/>
      <c r="C96" s="14"/>
      <c r="D96" s="14"/>
      <c r="E96" s="108"/>
      <c r="F96" s="14"/>
      <c r="G96" s="14"/>
      <c r="H96" s="108"/>
      <c r="I96" s="14"/>
      <c r="J96" s="14"/>
      <c r="K96" s="108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2:21" x14ac:dyDescent="0.25">
      <c r="B97" s="14"/>
      <c r="C97" s="14"/>
      <c r="D97" s="14"/>
      <c r="E97" s="108"/>
      <c r="F97" s="14"/>
      <c r="G97" s="14"/>
      <c r="H97" s="108"/>
      <c r="I97" s="14"/>
      <c r="J97" s="14"/>
      <c r="K97" s="108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2:21" x14ac:dyDescent="0.25">
      <c r="B98" s="14"/>
      <c r="C98" s="14"/>
      <c r="D98" s="14"/>
      <c r="E98" s="108"/>
      <c r="F98" s="14"/>
      <c r="G98" s="14"/>
      <c r="H98" s="108"/>
      <c r="I98" s="14"/>
      <c r="J98" s="14"/>
      <c r="K98" s="108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2:21" x14ac:dyDescent="0.25">
      <c r="B99" s="14"/>
      <c r="C99" s="14"/>
      <c r="D99" s="14"/>
      <c r="E99" s="108"/>
      <c r="F99" s="14"/>
      <c r="G99" s="14"/>
      <c r="H99" s="108"/>
      <c r="I99" s="14"/>
      <c r="J99" s="14"/>
      <c r="K99" s="108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2:21" x14ac:dyDescent="0.25">
      <c r="B100" s="14"/>
      <c r="C100" s="14"/>
      <c r="D100" s="14"/>
      <c r="E100" s="108"/>
      <c r="F100" s="14"/>
      <c r="G100" s="14"/>
      <c r="H100" s="108"/>
      <c r="I100" s="14"/>
      <c r="J100" s="14"/>
      <c r="K100" s="108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2:21" x14ac:dyDescent="0.25">
      <c r="B101" s="14"/>
      <c r="C101" s="14"/>
      <c r="D101" s="14"/>
      <c r="E101" s="108"/>
      <c r="F101" s="14"/>
      <c r="G101" s="14"/>
      <c r="H101" s="108"/>
      <c r="I101" s="14"/>
      <c r="J101" s="14"/>
      <c r="K101" s="108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2:21" x14ac:dyDescent="0.25">
      <c r="B102" s="14"/>
      <c r="C102" s="14"/>
      <c r="D102" s="14"/>
      <c r="E102" s="108"/>
      <c r="F102" s="14"/>
      <c r="G102" s="14"/>
      <c r="H102" s="108"/>
      <c r="I102" s="14"/>
      <c r="J102" s="14"/>
      <c r="K102" s="108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2:21" x14ac:dyDescent="0.25">
      <c r="B103" s="14"/>
      <c r="C103" s="14"/>
      <c r="D103" s="14"/>
      <c r="E103" s="108"/>
      <c r="F103" s="14"/>
      <c r="G103" s="14"/>
      <c r="H103" s="108"/>
      <c r="I103" s="14"/>
      <c r="J103" s="14"/>
      <c r="K103" s="108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2:21" x14ac:dyDescent="0.25">
      <c r="B104" s="14"/>
      <c r="C104" s="14"/>
      <c r="D104" s="14"/>
      <c r="E104" s="108"/>
      <c r="F104" s="14"/>
      <c r="G104" s="14"/>
      <c r="H104" s="108"/>
      <c r="I104" s="14"/>
      <c r="J104" s="14"/>
      <c r="K104" s="108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2:21" x14ac:dyDescent="0.25">
      <c r="B105" s="14"/>
      <c r="C105" s="14"/>
      <c r="D105" s="14"/>
      <c r="E105" s="108"/>
      <c r="F105" s="14"/>
      <c r="G105" s="14"/>
      <c r="H105" s="108"/>
      <c r="I105" s="14"/>
      <c r="J105" s="14"/>
      <c r="K105" s="108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2:21" x14ac:dyDescent="0.25">
      <c r="B106" s="14"/>
      <c r="C106" s="14"/>
      <c r="D106" s="14"/>
      <c r="E106" s="108"/>
      <c r="F106" s="14"/>
      <c r="G106" s="14"/>
      <c r="H106" s="108"/>
      <c r="I106" s="14"/>
      <c r="J106" s="14"/>
      <c r="K106" s="108"/>
      <c r="L106" s="14"/>
      <c r="M106" s="14"/>
      <c r="N106" s="14"/>
      <c r="O106" s="14"/>
      <c r="P106" s="14"/>
      <c r="Q106" s="14"/>
      <c r="R106" s="14"/>
      <c r="S106" s="14"/>
      <c r="T106" s="14"/>
      <c r="U106" s="14"/>
    </row>
    <row r="107" spans="2:21" x14ac:dyDescent="0.25">
      <c r="B107" s="14"/>
      <c r="C107" s="14"/>
      <c r="D107" s="14"/>
      <c r="E107" s="108"/>
      <c r="F107" s="14"/>
      <c r="G107" s="14"/>
      <c r="H107" s="108"/>
      <c r="I107" s="14"/>
      <c r="J107" s="14"/>
      <c r="K107" s="108"/>
      <c r="L107" s="14"/>
      <c r="M107" s="14"/>
      <c r="N107" s="14"/>
      <c r="O107" s="14"/>
      <c r="P107" s="14"/>
      <c r="Q107" s="14"/>
      <c r="R107" s="14"/>
      <c r="S107" s="14"/>
      <c r="T107" s="14"/>
      <c r="U107" s="14"/>
    </row>
    <row r="108" spans="2:21" x14ac:dyDescent="0.25">
      <c r="B108" s="14"/>
      <c r="C108" s="14"/>
      <c r="D108" s="14"/>
      <c r="E108" s="108"/>
      <c r="F108" s="14"/>
      <c r="G108" s="14"/>
      <c r="H108" s="108"/>
      <c r="I108" s="14"/>
      <c r="J108" s="14"/>
      <c r="K108" s="108"/>
      <c r="L108" s="14"/>
      <c r="M108" s="14"/>
      <c r="N108" s="14"/>
      <c r="O108" s="14"/>
      <c r="P108" s="14"/>
      <c r="Q108" s="14"/>
      <c r="R108" s="14"/>
      <c r="S108" s="14"/>
      <c r="T108" s="14"/>
      <c r="U108" s="14"/>
    </row>
    <row r="109" spans="2:21" x14ac:dyDescent="0.25">
      <c r="B109" s="14"/>
      <c r="C109" s="14"/>
      <c r="D109" s="14"/>
      <c r="E109" s="108"/>
      <c r="F109" s="14"/>
      <c r="G109" s="14"/>
      <c r="H109" s="108"/>
      <c r="I109" s="14"/>
      <c r="J109" s="14"/>
      <c r="K109" s="108"/>
      <c r="L109" s="14"/>
      <c r="M109" s="14"/>
      <c r="N109" s="14"/>
      <c r="O109" s="14"/>
      <c r="P109" s="14"/>
      <c r="Q109" s="14"/>
      <c r="R109" s="14"/>
      <c r="S109" s="14"/>
      <c r="T109" s="14"/>
      <c r="U109" s="14"/>
    </row>
    <row r="110" spans="2:21" x14ac:dyDescent="0.25">
      <c r="B110" s="14"/>
      <c r="C110" s="14"/>
      <c r="D110" s="14"/>
      <c r="E110" s="108"/>
      <c r="F110" s="14"/>
      <c r="G110" s="14"/>
      <c r="H110" s="108"/>
      <c r="I110" s="14"/>
      <c r="J110" s="14"/>
      <c r="K110" s="108"/>
      <c r="L110" s="14"/>
      <c r="M110" s="14"/>
      <c r="N110" s="14"/>
      <c r="O110" s="14"/>
      <c r="P110" s="14"/>
      <c r="Q110" s="14"/>
      <c r="R110" s="14"/>
      <c r="S110" s="14"/>
      <c r="T110" s="14"/>
      <c r="U110" s="14"/>
    </row>
    <row r="111" spans="2:21" x14ac:dyDescent="0.25">
      <c r="B111" s="14"/>
      <c r="C111" s="14"/>
      <c r="D111" s="14"/>
      <c r="E111" s="108"/>
      <c r="F111" s="14"/>
      <c r="G111" s="14"/>
      <c r="H111" s="108"/>
      <c r="I111" s="14"/>
      <c r="J111" s="14"/>
      <c r="K111" s="108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  <row r="112" spans="2:21" x14ac:dyDescent="0.25">
      <c r="B112" s="14"/>
      <c r="C112" s="14"/>
      <c r="D112" s="14"/>
      <c r="E112" s="108"/>
      <c r="F112" s="14"/>
      <c r="G112" s="14"/>
      <c r="H112" s="108"/>
      <c r="I112" s="14"/>
      <c r="J112" s="14"/>
      <c r="K112" s="108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2:21" x14ac:dyDescent="0.25">
      <c r="B113" s="14"/>
      <c r="C113" s="14"/>
      <c r="D113" s="14"/>
      <c r="E113" s="108"/>
      <c r="F113" s="14"/>
      <c r="G113" s="14"/>
      <c r="H113" s="108"/>
      <c r="I113" s="14"/>
      <c r="J113" s="14"/>
      <c r="K113" s="108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2:21" x14ac:dyDescent="0.25">
      <c r="B114" s="14"/>
      <c r="C114" s="14"/>
      <c r="D114" s="14"/>
      <c r="E114" s="108"/>
      <c r="F114" s="14"/>
      <c r="G114" s="14"/>
      <c r="H114" s="108"/>
      <c r="I114" s="14"/>
      <c r="J114" s="14"/>
      <c r="K114" s="108"/>
      <c r="L114" s="14"/>
      <c r="M114" s="14"/>
      <c r="N114" s="14"/>
      <c r="O114" s="14"/>
      <c r="P114" s="14"/>
      <c r="Q114" s="14"/>
      <c r="R114" s="14"/>
      <c r="S114" s="14"/>
      <c r="T114" s="14"/>
      <c r="U114" s="14"/>
    </row>
    <row r="115" spans="2:21" x14ac:dyDescent="0.25">
      <c r="B115" s="14"/>
      <c r="C115" s="14"/>
      <c r="D115" s="14"/>
      <c r="E115" s="108"/>
      <c r="F115" s="14"/>
      <c r="G115" s="14"/>
      <c r="H115" s="108"/>
      <c r="I115" s="14"/>
      <c r="J115" s="14"/>
      <c r="K115" s="108"/>
      <c r="L115" s="14"/>
      <c r="M115" s="14"/>
      <c r="N115" s="14"/>
      <c r="O115" s="14"/>
      <c r="P115" s="14"/>
      <c r="Q115" s="14"/>
      <c r="R115" s="14"/>
      <c r="S115" s="14"/>
      <c r="T115" s="14"/>
      <c r="U115" s="14"/>
    </row>
    <row r="116" spans="2:21" x14ac:dyDescent="0.25">
      <c r="B116" s="14"/>
      <c r="C116" s="14"/>
      <c r="D116" s="14"/>
      <c r="E116" s="108"/>
      <c r="F116" s="14"/>
      <c r="G116" s="14"/>
      <c r="H116" s="108"/>
      <c r="I116" s="14"/>
      <c r="J116" s="14"/>
      <c r="K116" s="108"/>
      <c r="L116" s="14"/>
      <c r="M116" s="14"/>
      <c r="N116" s="14"/>
      <c r="O116" s="14"/>
      <c r="P116" s="14"/>
      <c r="Q116" s="14"/>
      <c r="R116" s="14"/>
      <c r="S116" s="14"/>
      <c r="T116" s="14"/>
      <c r="U116" s="14"/>
    </row>
    <row r="117" spans="2:21" x14ac:dyDescent="0.25">
      <c r="B117" s="14"/>
      <c r="C117" s="14"/>
      <c r="D117" s="14"/>
      <c r="E117" s="108"/>
      <c r="F117" s="14"/>
      <c r="G117" s="14"/>
      <c r="H117" s="108"/>
      <c r="I117" s="14"/>
      <c r="J117" s="14"/>
      <c r="K117" s="108"/>
      <c r="L117" s="14"/>
      <c r="M117" s="14"/>
      <c r="N117" s="14"/>
      <c r="O117" s="14"/>
      <c r="P117" s="14"/>
      <c r="Q117" s="14"/>
      <c r="R117" s="14"/>
      <c r="S117" s="14"/>
      <c r="T117" s="14"/>
      <c r="U117" s="14"/>
    </row>
    <row r="118" spans="2:21" x14ac:dyDescent="0.25">
      <c r="B118" s="14"/>
      <c r="C118" s="14"/>
      <c r="D118" s="14"/>
      <c r="E118" s="108"/>
      <c r="F118" s="14"/>
      <c r="G118" s="14"/>
      <c r="H118" s="108"/>
      <c r="I118" s="14"/>
      <c r="J118" s="14"/>
      <c r="K118" s="108"/>
      <c r="L118" s="14"/>
      <c r="M118" s="14"/>
      <c r="N118" s="14"/>
      <c r="O118" s="14"/>
      <c r="P118" s="14"/>
      <c r="Q118" s="14"/>
      <c r="R118" s="14"/>
      <c r="S118" s="14"/>
      <c r="T118" s="14"/>
      <c r="U118" s="14"/>
    </row>
    <row r="119" spans="2:21" x14ac:dyDescent="0.25">
      <c r="B119" s="14"/>
      <c r="C119" s="14"/>
      <c r="D119" s="14"/>
      <c r="E119" s="108"/>
      <c r="F119" s="14"/>
      <c r="G119" s="14"/>
      <c r="H119" s="108"/>
      <c r="I119" s="14"/>
      <c r="J119" s="14"/>
      <c r="K119" s="108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pans="2:21" x14ac:dyDescent="0.25">
      <c r="B120" s="14"/>
      <c r="C120" s="14"/>
      <c r="D120" s="14"/>
      <c r="E120" s="108"/>
      <c r="F120" s="14"/>
      <c r="G120" s="14"/>
      <c r="H120" s="108"/>
      <c r="I120" s="14"/>
      <c r="J120" s="14"/>
      <c r="K120" s="108"/>
      <c r="L120" s="14"/>
      <c r="M120" s="14"/>
      <c r="N120" s="14"/>
      <c r="O120" s="14"/>
      <c r="P120" s="14"/>
      <c r="Q120" s="14"/>
      <c r="R120" s="14"/>
      <c r="S120" s="14"/>
      <c r="T120" s="14"/>
      <c r="U120" s="14"/>
    </row>
    <row r="121" spans="2:21" x14ac:dyDescent="0.25">
      <c r="B121" s="14"/>
      <c r="C121" s="14"/>
      <c r="D121" s="14"/>
      <c r="E121" s="108"/>
      <c r="F121" s="14"/>
      <c r="G121" s="14"/>
      <c r="H121" s="108"/>
      <c r="I121" s="14"/>
      <c r="J121" s="14"/>
      <c r="K121" s="108"/>
      <c r="L121" s="14"/>
      <c r="M121" s="14"/>
      <c r="N121" s="14"/>
      <c r="O121" s="14"/>
      <c r="P121" s="14"/>
      <c r="Q121" s="14"/>
      <c r="R121" s="14"/>
      <c r="S121" s="14"/>
      <c r="T121" s="14"/>
      <c r="U121" s="14"/>
    </row>
    <row r="122" spans="2:21" x14ac:dyDescent="0.25">
      <c r="B122" s="14"/>
      <c r="C122" s="14"/>
      <c r="D122" s="14"/>
      <c r="E122" s="108"/>
      <c r="F122" s="14"/>
      <c r="G122" s="14"/>
      <c r="H122" s="108"/>
      <c r="I122" s="14"/>
      <c r="J122" s="14"/>
      <c r="K122" s="108"/>
      <c r="L122" s="14"/>
      <c r="M122" s="14"/>
      <c r="N122" s="14"/>
      <c r="O122" s="14"/>
      <c r="P122" s="14"/>
      <c r="Q122" s="14"/>
      <c r="R122" s="14"/>
      <c r="S122" s="14"/>
      <c r="T122" s="14"/>
      <c r="U122" s="14"/>
    </row>
    <row r="123" spans="2:21" x14ac:dyDescent="0.25">
      <c r="B123" s="14"/>
      <c r="C123" s="14"/>
      <c r="D123" s="14"/>
      <c r="E123" s="108"/>
      <c r="F123" s="14"/>
      <c r="G123" s="14"/>
      <c r="H123" s="108"/>
      <c r="I123" s="14"/>
      <c r="J123" s="14"/>
      <c r="K123" s="108"/>
      <c r="L123" s="14"/>
      <c r="M123" s="14"/>
      <c r="N123" s="14"/>
      <c r="O123" s="14"/>
      <c r="P123" s="14"/>
      <c r="Q123" s="14"/>
      <c r="R123" s="14"/>
      <c r="S123" s="14"/>
      <c r="T123" s="14"/>
      <c r="U123" s="14"/>
    </row>
    <row r="124" spans="2:21" x14ac:dyDescent="0.25">
      <c r="B124" s="14"/>
      <c r="C124" s="14"/>
      <c r="D124" s="14"/>
      <c r="E124" s="108"/>
      <c r="F124" s="14"/>
      <c r="G124" s="14"/>
      <c r="H124" s="108"/>
      <c r="I124" s="14"/>
      <c r="J124" s="14"/>
      <c r="K124" s="108"/>
      <c r="L124" s="14"/>
      <c r="M124" s="14"/>
      <c r="N124" s="14"/>
      <c r="O124" s="14"/>
      <c r="P124" s="14"/>
      <c r="Q124" s="14"/>
      <c r="R124" s="14"/>
      <c r="S124" s="14"/>
      <c r="T124" s="14"/>
      <c r="U124" s="14"/>
    </row>
    <row r="125" spans="2:21" x14ac:dyDescent="0.25">
      <c r="B125" s="14"/>
      <c r="C125" s="14"/>
      <c r="D125" s="14"/>
      <c r="E125" s="108"/>
      <c r="F125" s="14"/>
      <c r="G125" s="14"/>
      <c r="H125" s="108"/>
      <c r="I125" s="14"/>
      <c r="J125" s="14"/>
      <c r="K125" s="108"/>
      <c r="L125" s="14"/>
      <c r="M125" s="14"/>
      <c r="N125" s="14"/>
      <c r="O125" s="14"/>
      <c r="P125" s="14"/>
      <c r="Q125" s="14"/>
      <c r="R125" s="14"/>
      <c r="S125" s="14"/>
      <c r="T125" s="14"/>
      <c r="U125" s="14"/>
    </row>
    <row r="126" spans="2:21" x14ac:dyDescent="0.25">
      <c r="B126" s="14"/>
      <c r="C126" s="14"/>
      <c r="D126" s="14"/>
      <c r="E126" s="108"/>
      <c r="F126" s="14"/>
      <c r="G126" s="14"/>
      <c r="H126" s="108"/>
      <c r="I126" s="14"/>
      <c r="J126" s="14"/>
      <c r="K126" s="108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2:21" x14ac:dyDescent="0.25">
      <c r="B127" s="14"/>
      <c r="C127" s="14"/>
      <c r="D127" s="14"/>
      <c r="E127" s="108"/>
      <c r="F127" s="14"/>
      <c r="G127" s="14"/>
      <c r="H127" s="108"/>
      <c r="I127" s="14"/>
      <c r="J127" s="14"/>
      <c r="K127" s="108"/>
      <c r="L127" s="14"/>
      <c r="M127" s="14"/>
      <c r="N127" s="14"/>
      <c r="O127" s="14"/>
      <c r="P127" s="14"/>
      <c r="Q127" s="14"/>
      <c r="R127" s="14"/>
      <c r="S127" s="14"/>
      <c r="T127" s="14"/>
      <c r="U127" s="14"/>
    </row>
    <row r="128" spans="2:21" x14ac:dyDescent="0.25">
      <c r="B128" s="14"/>
      <c r="C128" s="14"/>
      <c r="D128" s="14"/>
      <c r="E128" s="108"/>
      <c r="F128" s="14"/>
      <c r="G128" s="14"/>
      <c r="H128" s="108"/>
      <c r="I128" s="14"/>
      <c r="J128" s="14"/>
      <c r="K128" s="108"/>
      <c r="L128" s="14"/>
      <c r="M128" s="14"/>
      <c r="N128" s="14"/>
      <c r="O128" s="14"/>
      <c r="P128" s="14"/>
      <c r="Q128" s="14"/>
      <c r="R128" s="14"/>
      <c r="S128" s="14"/>
      <c r="T128" s="14"/>
      <c r="U128" s="14"/>
    </row>
    <row r="129" spans="2:21" x14ac:dyDescent="0.25">
      <c r="B129" s="14"/>
      <c r="C129" s="14"/>
      <c r="D129" s="14"/>
      <c r="E129" s="108"/>
      <c r="F129" s="14"/>
      <c r="G129" s="14"/>
      <c r="H129" s="108"/>
      <c r="I129" s="14"/>
      <c r="J129" s="14"/>
      <c r="K129" s="108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2:21" x14ac:dyDescent="0.25">
      <c r="B130" s="14"/>
      <c r="C130" s="14"/>
      <c r="D130" s="14"/>
      <c r="E130" s="108"/>
      <c r="F130" s="14"/>
      <c r="G130" s="14"/>
      <c r="H130" s="108"/>
      <c r="I130" s="14"/>
      <c r="J130" s="14"/>
      <c r="K130" s="108"/>
      <c r="L130" s="14"/>
      <c r="M130" s="14"/>
      <c r="N130" s="14"/>
      <c r="O130" s="14"/>
      <c r="P130" s="14"/>
      <c r="Q130" s="14"/>
      <c r="R130" s="14"/>
      <c r="S130" s="14"/>
      <c r="T130" s="14"/>
      <c r="U130" s="14"/>
    </row>
    <row r="131" spans="2:21" x14ac:dyDescent="0.25">
      <c r="B131" s="14"/>
      <c r="C131" s="14"/>
      <c r="D131" s="14"/>
      <c r="E131" s="108"/>
      <c r="F131" s="14"/>
      <c r="G131" s="14"/>
      <c r="H131" s="108"/>
      <c r="I131" s="14"/>
      <c r="J131" s="14"/>
      <c r="K131" s="108"/>
      <c r="L131" s="14"/>
      <c r="M131" s="14"/>
      <c r="N131" s="14"/>
      <c r="O131" s="14"/>
      <c r="P131" s="14"/>
      <c r="Q131" s="14"/>
      <c r="R131" s="14"/>
      <c r="S131" s="14"/>
      <c r="T131" s="14"/>
      <c r="U131" s="14"/>
    </row>
    <row r="132" spans="2:21" x14ac:dyDescent="0.25">
      <c r="B132" s="14"/>
      <c r="C132" s="14"/>
      <c r="D132" s="14"/>
      <c r="E132" s="108"/>
      <c r="F132" s="14"/>
      <c r="G132" s="14"/>
      <c r="H132" s="108"/>
      <c r="I132" s="14"/>
      <c r="J132" s="14"/>
      <c r="K132" s="108"/>
      <c r="L132" s="14"/>
      <c r="M132" s="14"/>
      <c r="N132" s="14"/>
      <c r="O132" s="14"/>
      <c r="P132" s="14"/>
      <c r="Q132" s="14"/>
      <c r="R132" s="14"/>
      <c r="S132" s="14"/>
      <c r="T132" s="14"/>
      <c r="U132" s="14"/>
    </row>
    <row r="133" spans="2:21" x14ac:dyDescent="0.25">
      <c r="B133" s="14"/>
      <c r="C133" s="14"/>
      <c r="D133" s="14"/>
      <c r="E133" s="108"/>
      <c r="F133" s="14"/>
      <c r="G133" s="14"/>
      <c r="H133" s="108"/>
      <c r="I133" s="14"/>
      <c r="J133" s="14"/>
      <c r="K133" s="108"/>
      <c r="L133" s="14"/>
      <c r="M133" s="14"/>
      <c r="N133" s="14"/>
      <c r="O133" s="14"/>
      <c r="P133" s="14"/>
      <c r="Q133" s="14"/>
      <c r="R133" s="14"/>
      <c r="S133" s="14"/>
      <c r="T133" s="14"/>
      <c r="U133" s="14"/>
    </row>
    <row r="134" spans="2:21" x14ac:dyDescent="0.25">
      <c r="B134" s="14"/>
      <c r="C134" s="14"/>
      <c r="D134" s="14"/>
      <c r="E134" s="108"/>
      <c r="F134" s="14"/>
      <c r="G134" s="14"/>
      <c r="H134" s="108"/>
      <c r="I134" s="14"/>
      <c r="J134" s="14"/>
      <c r="K134" s="108"/>
      <c r="L134" s="14"/>
      <c r="M134" s="14"/>
      <c r="N134" s="14"/>
      <c r="O134" s="14"/>
      <c r="P134" s="14"/>
      <c r="Q134" s="14"/>
      <c r="R134" s="14"/>
      <c r="S134" s="14"/>
      <c r="T134" s="14"/>
      <c r="U134" s="14"/>
    </row>
    <row r="135" spans="2:21" x14ac:dyDescent="0.25">
      <c r="B135" s="14"/>
      <c r="C135" s="14"/>
      <c r="D135" s="14"/>
      <c r="E135" s="108"/>
      <c r="F135" s="14"/>
      <c r="G135" s="14"/>
      <c r="H135" s="108"/>
      <c r="I135" s="14"/>
      <c r="J135" s="14"/>
      <c r="K135" s="108"/>
      <c r="L135" s="14"/>
      <c r="M135" s="14"/>
      <c r="N135" s="14"/>
      <c r="O135" s="14"/>
      <c r="P135" s="14"/>
      <c r="Q135" s="14"/>
      <c r="R135" s="14"/>
      <c r="S135" s="14"/>
      <c r="T135" s="14"/>
      <c r="U135" s="14"/>
    </row>
    <row r="136" spans="2:21" x14ac:dyDescent="0.25">
      <c r="B136" s="14"/>
      <c r="C136" s="14"/>
      <c r="D136" s="14"/>
      <c r="E136" s="108"/>
      <c r="F136" s="14"/>
      <c r="G136" s="14"/>
      <c r="H136" s="108"/>
      <c r="I136" s="14"/>
      <c r="J136" s="14"/>
      <c r="K136" s="108"/>
      <c r="L136" s="14"/>
      <c r="M136" s="14"/>
      <c r="N136" s="14"/>
      <c r="O136" s="14"/>
      <c r="P136" s="14"/>
      <c r="Q136" s="14"/>
      <c r="R136" s="14"/>
      <c r="S136" s="14"/>
      <c r="T136" s="14"/>
      <c r="U136" s="14"/>
    </row>
    <row r="137" spans="2:21" x14ac:dyDescent="0.25">
      <c r="B137" s="14"/>
      <c r="C137" s="14"/>
      <c r="D137" s="14"/>
      <c r="E137" s="108"/>
      <c r="F137" s="14"/>
      <c r="G137" s="14"/>
      <c r="H137" s="108"/>
      <c r="I137" s="14"/>
      <c r="J137" s="14"/>
      <c r="K137" s="108"/>
      <c r="L137" s="14"/>
      <c r="M137" s="14"/>
      <c r="N137" s="14"/>
      <c r="O137" s="14"/>
      <c r="P137" s="14"/>
      <c r="Q137" s="14"/>
      <c r="R137" s="14"/>
      <c r="S137" s="14"/>
      <c r="T137" s="14"/>
      <c r="U137" s="14"/>
    </row>
    <row r="138" spans="2:21" x14ac:dyDescent="0.25">
      <c r="B138" s="14"/>
      <c r="C138" s="14"/>
      <c r="D138" s="14"/>
      <c r="E138" s="108"/>
      <c r="F138" s="14"/>
      <c r="G138" s="14"/>
      <c r="H138" s="108"/>
      <c r="I138" s="14"/>
      <c r="J138" s="14"/>
      <c r="K138" s="108"/>
      <c r="L138" s="14"/>
      <c r="M138" s="14"/>
      <c r="N138" s="14"/>
      <c r="O138" s="14"/>
      <c r="P138" s="14"/>
      <c r="Q138" s="14"/>
      <c r="R138" s="14"/>
      <c r="S138" s="14"/>
      <c r="T138" s="14"/>
      <c r="U138" s="14"/>
    </row>
    <row r="139" spans="2:21" x14ac:dyDescent="0.25">
      <c r="B139" s="14"/>
      <c r="C139" s="14"/>
      <c r="D139" s="14"/>
      <c r="E139" s="108"/>
      <c r="F139" s="14"/>
      <c r="G139" s="14"/>
      <c r="H139" s="108"/>
      <c r="I139" s="14"/>
      <c r="J139" s="14"/>
      <c r="K139" s="108"/>
      <c r="L139" s="14"/>
      <c r="M139" s="14"/>
      <c r="N139" s="14"/>
      <c r="O139" s="14"/>
      <c r="P139" s="14"/>
      <c r="Q139" s="14"/>
      <c r="R139" s="14"/>
      <c r="S139" s="14"/>
      <c r="T139" s="14"/>
      <c r="U139" s="14"/>
    </row>
    <row r="140" spans="2:21" x14ac:dyDescent="0.25">
      <c r="B140" s="14"/>
      <c r="C140" s="14"/>
      <c r="D140" s="14"/>
      <c r="E140" s="108"/>
      <c r="F140" s="14"/>
      <c r="G140" s="14"/>
      <c r="H140" s="108"/>
      <c r="I140" s="14"/>
      <c r="J140" s="14"/>
      <c r="K140" s="108"/>
      <c r="L140" s="14"/>
      <c r="M140" s="14"/>
      <c r="N140" s="14"/>
      <c r="O140" s="14"/>
      <c r="P140" s="14"/>
      <c r="Q140" s="14"/>
      <c r="R140" s="14"/>
      <c r="S140" s="14"/>
      <c r="T140" s="14"/>
      <c r="U140" s="14"/>
    </row>
    <row r="141" spans="2:21" x14ac:dyDescent="0.25">
      <c r="B141" s="14"/>
      <c r="C141" s="14"/>
      <c r="D141" s="14"/>
      <c r="E141" s="108"/>
      <c r="F141" s="14"/>
      <c r="G141" s="14"/>
      <c r="H141" s="108"/>
      <c r="I141" s="14"/>
      <c r="J141" s="14"/>
      <c r="K141" s="108"/>
      <c r="L141" s="14"/>
      <c r="M141" s="14"/>
      <c r="N141" s="14"/>
      <c r="O141" s="14"/>
      <c r="P141" s="14"/>
      <c r="Q141" s="14"/>
      <c r="R141" s="14"/>
      <c r="S141" s="14"/>
      <c r="T141" s="14"/>
      <c r="U141" s="14"/>
    </row>
    <row r="142" spans="2:21" x14ac:dyDescent="0.25">
      <c r="B142" s="14"/>
      <c r="C142" s="14"/>
      <c r="D142" s="14"/>
      <c r="E142" s="108"/>
      <c r="F142" s="14"/>
      <c r="G142" s="14"/>
      <c r="H142" s="108"/>
      <c r="I142" s="14"/>
      <c r="J142" s="14"/>
      <c r="K142" s="108"/>
      <c r="L142" s="14"/>
      <c r="M142" s="14"/>
      <c r="N142" s="14"/>
      <c r="O142" s="14"/>
      <c r="P142" s="14"/>
      <c r="Q142" s="14"/>
      <c r="R142" s="14"/>
      <c r="S142" s="14"/>
      <c r="T142" s="14"/>
      <c r="U142" s="14"/>
    </row>
    <row r="143" spans="2:21" x14ac:dyDescent="0.25">
      <c r="B143" s="14"/>
      <c r="C143" s="14"/>
      <c r="D143" s="14"/>
      <c r="E143" s="108"/>
      <c r="F143" s="14"/>
      <c r="G143" s="14"/>
      <c r="H143" s="108"/>
      <c r="I143" s="14"/>
      <c r="J143" s="14"/>
      <c r="K143" s="108"/>
      <c r="L143" s="14"/>
      <c r="M143" s="14"/>
      <c r="N143" s="14"/>
      <c r="O143" s="14"/>
      <c r="P143" s="14"/>
      <c r="Q143" s="14"/>
      <c r="R143" s="14"/>
      <c r="S143" s="14"/>
      <c r="T143" s="14"/>
      <c r="U143" s="14"/>
    </row>
    <row r="144" spans="2:21" x14ac:dyDescent="0.25">
      <c r="B144" s="14"/>
      <c r="C144" s="14"/>
      <c r="D144" s="14"/>
      <c r="E144" s="108"/>
      <c r="F144" s="14"/>
      <c r="G144" s="14"/>
      <c r="H144" s="108"/>
      <c r="I144" s="14"/>
      <c r="J144" s="14"/>
      <c r="K144" s="108"/>
      <c r="L144" s="14"/>
      <c r="M144" s="14"/>
      <c r="N144" s="14"/>
      <c r="O144" s="14"/>
      <c r="P144" s="14"/>
      <c r="Q144" s="14"/>
      <c r="R144" s="14"/>
      <c r="S144" s="14"/>
      <c r="T144" s="14"/>
      <c r="U144" s="14"/>
    </row>
    <row r="145" spans="2:21" x14ac:dyDescent="0.25">
      <c r="B145" s="14"/>
      <c r="C145" s="14"/>
      <c r="D145" s="14"/>
      <c r="E145" s="108"/>
      <c r="F145" s="14"/>
      <c r="G145" s="14"/>
      <c r="H145" s="108"/>
      <c r="I145" s="14"/>
      <c r="J145" s="14"/>
      <c r="K145" s="108"/>
      <c r="L145" s="14"/>
      <c r="M145" s="14"/>
      <c r="N145" s="14"/>
      <c r="O145" s="14"/>
      <c r="P145" s="14"/>
      <c r="Q145" s="14"/>
      <c r="R145" s="14"/>
      <c r="S145" s="14"/>
      <c r="T145" s="14"/>
      <c r="U145" s="14"/>
    </row>
    <row r="146" spans="2:21" x14ac:dyDescent="0.25">
      <c r="B146" s="14"/>
      <c r="C146" s="14"/>
      <c r="D146" s="14"/>
      <c r="E146" s="108"/>
      <c r="F146" s="14"/>
      <c r="G146" s="14"/>
      <c r="H146" s="108"/>
      <c r="I146" s="14"/>
      <c r="J146" s="14"/>
      <c r="K146" s="108"/>
      <c r="L146" s="14"/>
      <c r="M146" s="14"/>
      <c r="N146" s="14"/>
      <c r="O146" s="14"/>
      <c r="P146" s="14"/>
      <c r="Q146" s="14"/>
      <c r="R146" s="14"/>
      <c r="S146" s="14"/>
      <c r="T146" s="14"/>
      <c r="U146" s="14"/>
    </row>
    <row r="147" spans="2:21" x14ac:dyDescent="0.25">
      <c r="B147" s="14"/>
      <c r="C147" s="14"/>
      <c r="D147" s="14"/>
      <c r="E147" s="108"/>
      <c r="F147" s="14"/>
      <c r="G147" s="14"/>
      <c r="H147" s="108"/>
      <c r="I147" s="14"/>
      <c r="J147" s="14"/>
      <c r="K147" s="108"/>
      <c r="L147" s="14"/>
      <c r="M147" s="14"/>
      <c r="N147" s="14"/>
      <c r="O147" s="14"/>
      <c r="P147" s="14"/>
      <c r="Q147" s="14"/>
      <c r="R147" s="14"/>
      <c r="S147" s="14"/>
      <c r="T147" s="14"/>
      <c r="U147" s="14"/>
    </row>
    <row r="148" spans="2:21" x14ac:dyDescent="0.25">
      <c r="B148" s="14"/>
      <c r="C148" s="14"/>
      <c r="D148" s="14"/>
      <c r="E148" s="108"/>
      <c r="F148" s="14"/>
      <c r="G148" s="14"/>
      <c r="H148" s="108"/>
      <c r="I148" s="14"/>
      <c r="J148" s="14"/>
      <c r="K148" s="108"/>
      <c r="L148" s="14"/>
      <c r="M148" s="14"/>
      <c r="N148" s="14"/>
      <c r="O148" s="14"/>
      <c r="P148" s="14"/>
      <c r="Q148" s="14"/>
      <c r="R148" s="14"/>
      <c r="S148" s="14"/>
      <c r="T148" s="14"/>
      <c r="U148" s="14"/>
    </row>
    <row r="149" spans="2:21" x14ac:dyDescent="0.25">
      <c r="B149" s="14"/>
      <c r="C149" s="14"/>
      <c r="D149" s="14"/>
      <c r="E149" s="108"/>
      <c r="F149" s="14"/>
      <c r="G149" s="14"/>
      <c r="H149" s="108"/>
      <c r="I149" s="14"/>
      <c r="J149" s="14"/>
      <c r="K149" s="108"/>
      <c r="L149" s="14"/>
      <c r="M149" s="14"/>
      <c r="N149" s="14"/>
      <c r="O149" s="14"/>
      <c r="P149" s="14"/>
      <c r="Q149" s="14"/>
      <c r="R149" s="14"/>
      <c r="S149" s="14"/>
      <c r="T149" s="14"/>
      <c r="U149" s="14"/>
    </row>
    <row r="150" spans="2:21" x14ac:dyDescent="0.25">
      <c r="B150" s="14"/>
      <c r="C150" s="14"/>
      <c r="D150" s="14"/>
      <c r="E150" s="108"/>
      <c r="F150" s="14"/>
      <c r="G150" s="14"/>
      <c r="H150" s="108"/>
      <c r="I150" s="14"/>
      <c r="J150" s="14"/>
      <c r="K150" s="108"/>
      <c r="L150" s="14"/>
      <c r="M150" s="14"/>
      <c r="N150" s="14"/>
      <c r="O150" s="14"/>
      <c r="P150" s="14"/>
      <c r="Q150" s="14"/>
      <c r="R150" s="14"/>
      <c r="S150" s="14"/>
      <c r="T150" s="14"/>
      <c r="U150" s="14"/>
    </row>
    <row r="151" spans="2:21" x14ac:dyDescent="0.25">
      <c r="B151" s="14"/>
      <c r="C151" s="14"/>
      <c r="D151" s="14"/>
      <c r="E151" s="108"/>
      <c r="F151" s="14"/>
      <c r="G151" s="14"/>
      <c r="H151" s="108"/>
      <c r="I151" s="14"/>
      <c r="J151" s="14"/>
      <c r="K151" s="108"/>
      <c r="L151" s="14"/>
      <c r="M151" s="14"/>
      <c r="N151" s="14"/>
      <c r="O151" s="14"/>
      <c r="P151" s="14"/>
      <c r="Q151" s="14"/>
      <c r="R151" s="14"/>
      <c r="S151" s="14"/>
      <c r="T151" s="14"/>
      <c r="U151" s="14"/>
    </row>
    <row r="152" spans="2:21" x14ac:dyDescent="0.25">
      <c r="B152" s="14"/>
      <c r="C152" s="14"/>
      <c r="D152" s="14"/>
      <c r="E152" s="108"/>
      <c r="F152" s="14"/>
      <c r="G152" s="14"/>
      <c r="H152" s="108"/>
      <c r="I152" s="14"/>
      <c r="J152" s="14"/>
      <c r="K152" s="108"/>
      <c r="L152" s="14"/>
      <c r="M152" s="14"/>
      <c r="N152" s="14"/>
      <c r="O152" s="14"/>
      <c r="P152" s="14"/>
      <c r="Q152" s="14"/>
      <c r="R152" s="14"/>
      <c r="S152" s="14"/>
      <c r="T152" s="14"/>
      <c r="U152" s="14"/>
    </row>
    <row r="153" spans="2:21" x14ac:dyDescent="0.25">
      <c r="B153" s="14"/>
      <c r="C153" s="14"/>
      <c r="D153" s="14"/>
      <c r="E153" s="108"/>
      <c r="F153" s="14"/>
      <c r="G153" s="14"/>
      <c r="H153" s="108"/>
      <c r="I153" s="14"/>
      <c r="J153" s="14"/>
      <c r="K153" s="108"/>
      <c r="L153" s="14"/>
      <c r="M153" s="14"/>
      <c r="N153" s="14"/>
      <c r="O153" s="14"/>
      <c r="P153" s="14"/>
      <c r="Q153" s="14"/>
      <c r="R153" s="14"/>
      <c r="S153" s="14"/>
      <c r="T153" s="14"/>
      <c r="U153" s="14"/>
    </row>
    <row r="154" spans="2:21" x14ac:dyDescent="0.25">
      <c r="B154" s="14"/>
      <c r="C154" s="14"/>
      <c r="D154" s="14"/>
      <c r="E154" s="108"/>
      <c r="F154" s="14"/>
      <c r="G154" s="14"/>
      <c r="H154" s="108"/>
      <c r="I154" s="14"/>
      <c r="J154" s="14"/>
      <c r="K154" s="108"/>
      <c r="L154" s="14"/>
      <c r="M154" s="14"/>
      <c r="N154" s="14"/>
      <c r="O154" s="14"/>
      <c r="P154" s="14"/>
      <c r="Q154" s="14"/>
      <c r="R154" s="14"/>
      <c r="S154" s="14"/>
      <c r="T154" s="14"/>
      <c r="U154" s="14"/>
    </row>
    <row r="155" spans="2:21" x14ac:dyDescent="0.25">
      <c r="B155" s="14"/>
      <c r="C155" s="14"/>
      <c r="D155" s="14"/>
      <c r="E155" s="108"/>
      <c r="F155" s="14"/>
      <c r="G155" s="14"/>
      <c r="H155" s="108"/>
      <c r="I155" s="14"/>
      <c r="J155" s="14"/>
      <c r="K155" s="108"/>
      <c r="L155" s="14"/>
      <c r="M155" s="14"/>
      <c r="N155" s="14"/>
      <c r="O155" s="14"/>
      <c r="P155" s="14"/>
      <c r="Q155" s="14"/>
      <c r="R155" s="14"/>
      <c r="S155" s="14"/>
      <c r="T155" s="14"/>
      <c r="U155" s="14"/>
    </row>
    <row r="156" spans="2:21" x14ac:dyDescent="0.25">
      <c r="B156" s="14"/>
      <c r="C156" s="14"/>
      <c r="D156" s="14"/>
      <c r="E156" s="108"/>
      <c r="F156" s="14"/>
      <c r="G156" s="14"/>
      <c r="H156" s="108"/>
      <c r="I156" s="14"/>
      <c r="J156" s="14"/>
      <c r="K156" s="108"/>
      <c r="L156" s="14"/>
      <c r="M156" s="14"/>
      <c r="N156" s="14"/>
      <c r="O156" s="14"/>
      <c r="P156" s="14"/>
      <c r="Q156" s="14"/>
      <c r="R156" s="14"/>
      <c r="S156" s="14"/>
      <c r="T156" s="14"/>
      <c r="U156" s="14"/>
    </row>
    <row r="157" spans="2:21" x14ac:dyDescent="0.25">
      <c r="B157" s="14"/>
      <c r="C157" s="14"/>
      <c r="D157" s="14"/>
      <c r="E157" s="108"/>
      <c r="F157" s="14"/>
      <c r="G157" s="14"/>
      <c r="H157" s="108"/>
      <c r="I157" s="14"/>
      <c r="J157" s="14"/>
      <c r="K157" s="108"/>
      <c r="L157" s="14"/>
      <c r="M157" s="14"/>
      <c r="N157" s="14"/>
      <c r="O157" s="14"/>
      <c r="P157" s="14"/>
      <c r="Q157" s="14"/>
      <c r="R157" s="14"/>
      <c r="S157" s="14"/>
      <c r="T157" s="14"/>
      <c r="U157" s="14"/>
    </row>
  </sheetData>
  <sheetProtection sheet="1" objects="1" scenarios="1" selectLockedCells="1"/>
  <customSheetViews>
    <customSheetView guid="{425D2CEF-4F77-4663-A5F0-EA8E2889969B}" outlineSymbols="0" zeroValues="0" fitToPage="1">
      <selection activeCell="A38" sqref="A38:I39"/>
      <pageMargins left="0.39370078740157483" right="0.39370078740157483" top="0.59055118110236227" bottom="0.39370078740157483" header="0.59055118110236227" footer="0.39370078740157483"/>
      <printOptions horizontalCentered="1" verticalCentered="1"/>
      <pageSetup paperSize="9" scale="83" orientation="portrait" r:id="rId1"/>
      <headerFooter alignWithMargins="0"/>
    </customSheetView>
  </customSheetViews>
  <mergeCells count="16">
    <mergeCell ref="B2:M3"/>
    <mergeCell ref="O2:Z3"/>
    <mergeCell ref="AB2:AM3"/>
    <mergeCell ref="C7:E7"/>
    <mergeCell ref="R15:S15"/>
    <mergeCell ref="I75:AG75"/>
    <mergeCell ref="D57:H57"/>
    <mergeCell ref="AF50:AM50"/>
    <mergeCell ref="AC58:AD60"/>
    <mergeCell ref="N57:R57"/>
    <mergeCell ref="AF51:AM51"/>
    <mergeCell ref="V50:AC50"/>
    <mergeCell ref="V51:AC51"/>
    <mergeCell ref="AM58:AN60"/>
    <mergeCell ref="V73:AM73"/>
    <mergeCell ref="U71:AN71"/>
  </mergeCells>
  <phoneticPr fontId="0" type="noConversion"/>
  <printOptions horizontalCentered="1" verticalCentered="1"/>
  <pageMargins left="0.39370078740157483" right="0.39370078740157483" top="0.59055118110236227" bottom="0.39370078740157483" header="0.59055118110236227" footer="0.39370078740157483"/>
  <pageSetup paperSize="9" scale="8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56"/>
  <sheetViews>
    <sheetView showZeros="0" showOutlineSymbols="0" zoomScale="85" zoomScaleNormal="85" workbookViewId="0">
      <selection activeCell="AP25" sqref="AP25"/>
    </sheetView>
  </sheetViews>
  <sheetFormatPr baseColWidth="10" defaultColWidth="7.33203125" defaultRowHeight="12.5" x14ac:dyDescent="0.25"/>
  <cols>
    <col min="1" max="40" width="3.33203125" style="1" customWidth="1"/>
    <col min="41" max="16384" width="7.33203125" style="1"/>
  </cols>
  <sheetData>
    <row r="1" spans="1:40" x14ac:dyDescent="0.25">
      <c r="A1" s="120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12"/>
      <c r="O1" s="12"/>
      <c r="P1" s="12"/>
      <c r="Q1" s="12"/>
      <c r="R1" s="12"/>
      <c r="S1" s="12"/>
      <c r="T1" s="12"/>
      <c r="U1" s="12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6"/>
    </row>
    <row r="2" spans="1:40" ht="15.5" x14ac:dyDescent="0.35">
      <c r="A2" s="121"/>
      <c r="B2" s="508" t="str">
        <f>Titelblatt!L2</f>
        <v>VSe110Zip (P2157)</v>
      </c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146"/>
      <c r="O2" s="508" t="str">
        <f>Titelblatt!L3</f>
        <v>VSe115Zip (P2158)</v>
      </c>
      <c r="P2" s="508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146"/>
      <c r="AB2" s="508" t="str">
        <f>Titelblatt!L4</f>
        <v>VSe155Zip (P2159)</v>
      </c>
      <c r="AC2" s="508"/>
      <c r="AD2" s="508"/>
      <c r="AE2" s="508"/>
      <c r="AF2" s="508"/>
      <c r="AG2" s="508"/>
      <c r="AH2" s="508"/>
      <c r="AI2" s="508"/>
      <c r="AJ2" s="508"/>
      <c r="AK2" s="508"/>
      <c r="AL2" s="508"/>
      <c r="AM2" s="508"/>
      <c r="AN2" s="123"/>
    </row>
    <row r="3" spans="1:40" ht="15" customHeight="1" x14ac:dyDescent="0.25">
      <c r="A3" s="121"/>
      <c r="B3" s="521" t="str">
        <f>Sprache!$A$51&amp;" "&amp;Sprache!$A$236&amp;""</f>
        <v>avec tirez système (GZA)</v>
      </c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O3" s="521" t="str">
        <f>Sprache!$A$51&amp;" "&amp;Sprache!$A$236&amp;""</f>
        <v>avec tirez système (GZA)</v>
      </c>
      <c r="P3" s="521"/>
      <c r="Q3" s="521"/>
      <c r="R3" s="521"/>
      <c r="S3" s="521"/>
      <c r="T3" s="521"/>
      <c r="U3" s="521"/>
      <c r="V3" s="521"/>
      <c r="W3" s="521"/>
      <c r="X3" s="521"/>
      <c r="Y3" s="521"/>
      <c r="Z3" s="521"/>
      <c r="AB3" s="521" t="str">
        <f>Sprache!$A$51&amp;" "&amp;Sprache!$A$236&amp;""</f>
        <v>avec tirez système (GZA)</v>
      </c>
      <c r="AC3" s="521"/>
      <c r="AD3" s="521"/>
      <c r="AE3" s="521"/>
      <c r="AF3" s="521"/>
      <c r="AG3" s="521"/>
      <c r="AH3" s="521"/>
      <c r="AI3" s="521"/>
      <c r="AJ3" s="521"/>
      <c r="AK3" s="521"/>
      <c r="AL3" s="521"/>
      <c r="AM3" s="521"/>
      <c r="AN3" s="123"/>
    </row>
    <row r="4" spans="1:40" ht="12.75" customHeight="1" x14ac:dyDescent="0.25">
      <c r="A4" s="182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83"/>
    </row>
    <row r="5" spans="1:40" ht="12.75" customHeight="1" x14ac:dyDescent="0.25">
      <c r="A5" s="182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83"/>
    </row>
    <row r="6" spans="1:40" x14ac:dyDescent="0.25">
      <c r="A6" s="182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83"/>
    </row>
    <row r="7" spans="1:40" x14ac:dyDescent="0.25">
      <c r="A7" s="182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83"/>
    </row>
    <row r="8" spans="1:40" x14ac:dyDescent="0.25">
      <c r="A8" s="182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83"/>
    </row>
    <row r="9" spans="1:40" x14ac:dyDescent="0.25">
      <c r="A9" s="182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83"/>
    </row>
    <row r="10" spans="1:40" x14ac:dyDescent="0.25">
      <c r="A10" s="182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83"/>
    </row>
    <row r="11" spans="1:40" x14ac:dyDescent="0.25">
      <c r="A11" s="182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83"/>
    </row>
    <row r="12" spans="1:40" x14ac:dyDescent="0.25">
      <c r="A12" s="182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83"/>
    </row>
    <row r="13" spans="1:40" x14ac:dyDescent="0.25">
      <c r="A13" s="182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83"/>
    </row>
    <row r="14" spans="1:40" x14ac:dyDescent="0.25">
      <c r="A14" s="182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83"/>
    </row>
    <row r="15" spans="1:40" x14ac:dyDescent="0.25">
      <c r="A15" s="182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83"/>
    </row>
    <row r="16" spans="1:40" x14ac:dyDescent="0.25">
      <c r="A16" s="182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83"/>
    </row>
    <row r="17" spans="1:65" x14ac:dyDescent="0.25">
      <c r="A17" s="182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83"/>
    </row>
    <row r="18" spans="1:65" ht="14.5" x14ac:dyDescent="0.25">
      <c r="A18" s="182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83"/>
      <c r="AV18" s="511"/>
      <c r="AW18" s="512"/>
      <c r="AX18" s="187"/>
      <c r="AY18" s="187"/>
      <c r="AZ18" s="187"/>
      <c r="BA18" s="188"/>
      <c r="BB18" s="189"/>
      <c r="BC18" s="189"/>
      <c r="BD18" s="188"/>
      <c r="BE18" s="188"/>
      <c r="BF18" s="189"/>
      <c r="BG18" s="189"/>
      <c r="BH18" s="189"/>
      <c r="BI18" s="188"/>
      <c r="BJ18" s="189"/>
      <c r="BK18" s="189"/>
      <c r="BL18" s="189"/>
      <c r="BM18" s="187"/>
    </row>
    <row r="19" spans="1:65" ht="14.5" x14ac:dyDescent="0.25">
      <c r="A19" s="182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83"/>
      <c r="AV19" s="511"/>
      <c r="AW19" s="512"/>
      <c r="AX19" s="190"/>
      <c r="AY19" s="190"/>
      <c r="AZ19" s="190"/>
      <c r="BA19" s="188"/>
      <c r="BB19" s="190"/>
      <c r="BC19" s="190"/>
      <c r="BD19" s="188"/>
      <c r="BE19" s="188"/>
      <c r="BF19" s="190"/>
      <c r="BG19" s="190"/>
      <c r="BH19" s="190"/>
      <c r="BI19" s="188"/>
      <c r="BJ19" s="190"/>
      <c r="BK19" s="190"/>
      <c r="BL19" s="190"/>
      <c r="BM19" s="190"/>
    </row>
    <row r="20" spans="1:65" ht="14.5" x14ac:dyDescent="0.25">
      <c r="A20" s="182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83"/>
      <c r="AV20" s="511"/>
      <c r="AW20" s="512"/>
      <c r="AX20" s="190"/>
      <c r="AY20" s="190"/>
      <c r="AZ20" s="190"/>
      <c r="BA20" s="191"/>
      <c r="BB20" s="190"/>
      <c r="BC20" s="190"/>
      <c r="BD20" s="191"/>
      <c r="BE20" s="191"/>
      <c r="BF20" s="190"/>
      <c r="BG20" s="190"/>
      <c r="BH20" s="190"/>
      <c r="BI20" s="191"/>
      <c r="BJ20" s="190"/>
      <c r="BK20" s="190"/>
      <c r="BL20" s="190"/>
      <c r="BM20" s="190"/>
    </row>
    <row r="21" spans="1:65" x14ac:dyDescent="0.25">
      <c r="A21" s="182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83"/>
    </row>
    <row r="22" spans="1:65" x14ac:dyDescent="0.25">
      <c r="A22" s="182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83"/>
    </row>
    <row r="23" spans="1:65" x14ac:dyDescent="0.25">
      <c r="A23" s="182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83"/>
    </row>
    <row r="24" spans="1:65" x14ac:dyDescent="0.25">
      <c r="A24" s="182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83"/>
    </row>
    <row r="25" spans="1:65" x14ac:dyDescent="0.25">
      <c r="A25" s="182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83"/>
    </row>
    <row r="26" spans="1:65" x14ac:dyDescent="0.25">
      <c r="A26" s="182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83"/>
    </row>
    <row r="27" spans="1:65" x14ac:dyDescent="0.25">
      <c r="A27" s="182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83"/>
    </row>
    <row r="28" spans="1:65" x14ac:dyDescent="0.25">
      <c r="A28" s="182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83"/>
    </row>
    <row r="29" spans="1:65" ht="13" x14ac:dyDescent="0.3">
      <c r="A29" s="121"/>
      <c r="B29" s="196" t="s">
        <v>596</v>
      </c>
      <c r="C29" s="131" t="str">
        <f>Sprache!$A$216</f>
        <v>Mesurer 50mm s'il est installé séparément à partir de cas et des profils de guidage observés!</v>
      </c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8"/>
      <c r="O29" s="108"/>
      <c r="P29" s="108"/>
      <c r="Q29" s="108"/>
      <c r="R29" s="108"/>
      <c r="S29" s="108"/>
      <c r="T29" s="108"/>
      <c r="U29" s="108"/>
      <c r="AN29" s="123"/>
    </row>
    <row r="30" spans="1:65" ht="13" x14ac:dyDescent="0.3">
      <c r="A30" s="128"/>
      <c r="B30" s="194"/>
      <c r="C30" s="195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39"/>
      <c r="O30" s="139"/>
      <c r="P30" s="139"/>
      <c r="Q30" s="139"/>
      <c r="R30" s="139"/>
      <c r="S30" s="139"/>
      <c r="T30" s="139"/>
      <c r="U30" s="139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1"/>
    </row>
    <row r="31" spans="1:65" ht="12.75" customHeight="1" x14ac:dyDescent="0.25">
      <c r="A31" s="182"/>
      <c r="B31" s="150"/>
      <c r="C31" s="150"/>
      <c r="D31" s="150"/>
      <c r="E31" s="150"/>
      <c r="F31" s="150"/>
      <c r="S31" s="134"/>
      <c r="V31" s="150"/>
      <c r="W31" s="150"/>
      <c r="AJ31" s="150"/>
      <c r="AK31" s="150"/>
      <c r="AL31" s="150"/>
      <c r="AM31" s="150"/>
      <c r="AN31" s="183"/>
    </row>
    <row r="32" spans="1:65" ht="13" x14ac:dyDescent="0.3">
      <c r="A32" s="121"/>
      <c r="B32" s="196" t="str">
        <f>Sprache!$A$182</f>
        <v>Type de montage</v>
      </c>
      <c r="C32" s="196"/>
      <c r="D32" s="196"/>
      <c r="E32" s="196"/>
      <c r="F32" s="196"/>
      <c r="G32" s="196"/>
      <c r="H32" s="196"/>
      <c r="N32" s="108"/>
      <c r="O32" s="108"/>
      <c r="S32" s="133"/>
      <c r="T32" s="150"/>
      <c r="U32" s="196" t="str">
        <f>Sprache!$A$240&amp;" "&amp;Sprache!$A$125&amp;" "&amp;Sprache!$A$241</f>
        <v>Domaine d'application et angle d'installation</v>
      </c>
      <c r="AN32" s="183"/>
    </row>
    <row r="33" spans="1:40" x14ac:dyDescent="0.25">
      <c r="A33" s="182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92"/>
      <c r="T33" s="150"/>
      <c r="AN33" s="183"/>
    </row>
    <row r="34" spans="1:40" ht="12.75" customHeight="1" x14ac:dyDescent="0.25">
      <c r="A34" s="182"/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34"/>
      <c r="U34" s="515" t="str">
        <f>Sprache!$A$240&amp;""</f>
        <v>Domaine d'application</v>
      </c>
      <c r="V34" s="516"/>
      <c r="W34" s="516"/>
      <c r="X34" s="516"/>
      <c r="Y34" s="516"/>
      <c r="Z34" s="516"/>
      <c r="AA34" s="517"/>
      <c r="AB34" s="515" t="str">
        <f>Sprache!$A$240&amp;" α max."</f>
        <v>Domaine d'application α max.</v>
      </c>
      <c r="AC34" s="516"/>
      <c r="AD34" s="516"/>
      <c r="AE34" s="516"/>
      <c r="AF34" s="516"/>
      <c r="AG34" s="516"/>
      <c r="AH34" s="517"/>
      <c r="AI34" s="515" t="s">
        <v>2</v>
      </c>
      <c r="AJ34" s="516"/>
      <c r="AK34" s="516"/>
      <c r="AL34" s="516"/>
      <c r="AM34" s="517"/>
      <c r="AN34" s="183"/>
    </row>
    <row r="35" spans="1:40" x14ac:dyDescent="0.25">
      <c r="A35" s="182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34"/>
      <c r="U35" s="518"/>
      <c r="V35" s="519"/>
      <c r="W35" s="519"/>
      <c r="X35" s="519"/>
      <c r="Y35" s="519"/>
      <c r="Z35" s="519"/>
      <c r="AA35" s="520"/>
      <c r="AB35" s="518"/>
      <c r="AC35" s="519"/>
      <c r="AD35" s="519"/>
      <c r="AE35" s="519"/>
      <c r="AF35" s="519"/>
      <c r="AG35" s="519"/>
      <c r="AH35" s="520"/>
      <c r="AI35" s="518"/>
      <c r="AJ35" s="519"/>
      <c r="AK35" s="519"/>
      <c r="AL35" s="519"/>
      <c r="AM35" s="520"/>
      <c r="AN35" s="183"/>
    </row>
    <row r="36" spans="1:40" x14ac:dyDescent="0.25">
      <c r="A36" s="182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34"/>
      <c r="U36" s="513" t="s">
        <v>753</v>
      </c>
      <c r="V36" s="513"/>
      <c r="W36" s="513"/>
      <c r="X36" s="513"/>
      <c r="Y36" s="513"/>
      <c r="Z36" s="513"/>
      <c r="AA36" s="513"/>
      <c r="AB36" s="513" t="s">
        <v>820</v>
      </c>
      <c r="AC36" s="513"/>
      <c r="AD36" s="513"/>
      <c r="AE36" s="513"/>
      <c r="AF36" s="513"/>
      <c r="AG36" s="513"/>
      <c r="AH36" s="513"/>
      <c r="AI36" s="513" t="str">
        <f>Sprache!$A$239&amp;" 2158"</f>
        <v>seulement 2158</v>
      </c>
      <c r="AJ36" s="513"/>
      <c r="AK36" s="513"/>
      <c r="AL36" s="513"/>
      <c r="AM36" s="513"/>
      <c r="AN36" s="183"/>
    </row>
    <row r="37" spans="1:40" x14ac:dyDescent="0.25">
      <c r="A37" s="182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34"/>
      <c r="U37" s="513" t="s">
        <v>752</v>
      </c>
      <c r="V37" s="513"/>
      <c r="W37" s="513"/>
      <c r="X37" s="513"/>
      <c r="Y37" s="513"/>
      <c r="Z37" s="513"/>
      <c r="AA37" s="513"/>
      <c r="AB37" s="513" t="s">
        <v>754</v>
      </c>
      <c r="AC37" s="513"/>
      <c r="AD37" s="513"/>
      <c r="AE37" s="513"/>
      <c r="AF37" s="513"/>
      <c r="AG37" s="513"/>
      <c r="AH37" s="513"/>
      <c r="AI37" s="513" t="s">
        <v>756</v>
      </c>
      <c r="AJ37" s="513"/>
      <c r="AK37" s="513"/>
      <c r="AL37" s="513"/>
      <c r="AM37" s="513"/>
      <c r="AN37" s="183"/>
    </row>
    <row r="38" spans="1:40" x14ac:dyDescent="0.25">
      <c r="A38" s="182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92"/>
      <c r="T38" s="150"/>
      <c r="U38" s="150"/>
      <c r="AN38" s="183"/>
    </row>
    <row r="39" spans="1:40" ht="12.75" customHeight="1" x14ac:dyDescent="0.25">
      <c r="A39" s="182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92"/>
      <c r="T39" s="150"/>
      <c r="U39" s="150"/>
      <c r="AN39" s="183"/>
    </row>
    <row r="40" spans="1:40" ht="12.75" customHeight="1" x14ac:dyDescent="0.25">
      <c r="A40" s="182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92"/>
      <c r="T40" s="150"/>
      <c r="U40" s="150"/>
      <c r="AN40" s="183"/>
    </row>
    <row r="41" spans="1:40" ht="12.75" customHeight="1" x14ac:dyDescent="0.25">
      <c r="A41" s="182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92"/>
      <c r="T41" s="150"/>
      <c r="U41" s="150"/>
      <c r="AN41" s="183"/>
    </row>
    <row r="42" spans="1:40" ht="12.75" customHeight="1" x14ac:dyDescent="0.25">
      <c r="A42" s="182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92"/>
      <c r="T42" s="150"/>
      <c r="U42" s="150"/>
      <c r="AN42" s="183"/>
    </row>
    <row r="43" spans="1:40" ht="12.75" customHeight="1" x14ac:dyDescent="0.25">
      <c r="A43" s="182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92"/>
      <c r="T43" s="150"/>
      <c r="U43" s="150"/>
      <c r="AN43" s="183"/>
    </row>
    <row r="44" spans="1:40" ht="12.75" customHeight="1" x14ac:dyDescent="0.25">
      <c r="A44" s="182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92"/>
      <c r="T44" s="150"/>
      <c r="U44" s="150"/>
      <c r="AN44" s="183"/>
    </row>
    <row r="45" spans="1:40" ht="12.75" customHeight="1" x14ac:dyDescent="0.25">
      <c r="A45" s="182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92"/>
      <c r="T45" s="150"/>
      <c r="U45" s="150"/>
      <c r="AN45" s="183"/>
    </row>
    <row r="46" spans="1:40" ht="12.75" customHeight="1" x14ac:dyDescent="0.25">
      <c r="A46" s="182"/>
      <c r="S46" s="192"/>
      <c r="T46" s="150"/>
      <c r="U46" s="150"/>
      <c r="AN46" s="183"/>
    </row>
    <row r="47" spans="1:40" ht="12.75" customHeight="1" x14ac:dyDescent="0.3">
      <c r="A47" s="182"/>
      <c r="B47" s="506" t="s">
        <v>680</v>
      </c>
      <c r="C47" s="506"/>
      <c r="D47" s="506"/>
      <c r="E47" s="506"/>
      <c r="F47" s="506"/>
      <c r="G47" s="506"/>
      <c r="H47" s="506"/>
      <c r="I47" s="150"/>
      <c r="L47" s="500" t="s">
        <v>681</v>
      </c>
      <c r="M47" s="500"/>
      <c r="N47" s="500"/>
      <c r="O47" s="500"/>
      <c r="P47" s="500"/>
      <c r="Q47" s="500"/>
      <c r="S47" s="192"/>
      <c r="T47" s="150"/>
      <c r="U47" s="150"/>
      <c r="AN47" s="183"/>
    </row>
    <row r="48" spans="1:40" ht="12.75" customHeight="1" x14ac:dyDescent="0.3">
      <c r="A48" s="182"/>
      <c r="B48" s="500" t="str">
        <f>Sprache!$A$183</f>
        <v>frontal</v>
      </c>
      <c r="C48" s="500"/>
      <c r="D48" s="500"/>
      <c r="E48" s="500"/>
      <c r="F48" s="500"/>
      <c r="G48" s="500"/>
      <c r="H48" s="500"/>
      <c r="L48" s="500" t="str">
        <f>Sprache!$A$181</f>
        <v>standard</v>
      </c>
      <c r="M48" s="500"/>
      <c r="N48" s="500"/>
      <c r="O48" s="500"/>
      <c r="P48" s="500"/>
      <c r="Q48" s="500"/>
      <c r="S48" s="192"/>
      <c r="T48" s="150"/>
      <c r="U48" s="150"/>
      <c r="AN48" s="183"/>
    </row>
    <row r="49" spans="1:40" ht="12.75" customHeight="1" x14ac:dyDescent="0.25">
      <c r="A49" s="121"/>
      <c r="B49" s="514" t="str">
        <f>Sprache!$A$200&amp;" "&amp;Sprache!$A$51&amp;" "&amp;Sprache!$A$236</f>
        <v>pas avec tirez système (GZA)</v>
      </c>
      <c r="C49" s="514"/>
      <c r="D49" s="514"/>
      <c r="E49" s="514"/>
      <c r="F49" s="514"/>
      <c r="G49" s="514"/>
      <c r="H49" s="514"/>
      <c r="I49" s="514"/>
      <c r="J49" s="514"/>
      <c r="K49" s="514"/>
      <c r="S49" s="134"/>
      <c r="T49" s="150"/>
      <c r="U49" s="150"/>
      <c r="AN49" s="183"/>
    </row>
    <row r="50" spans="1:40" ht="12.75" customHeight="1" x14ac:dyDescent="0.25">
      <c r="A50" s="121"/>
      <c r="S50" s="134"/>
      <c r="T50" s="150"/>
      <c r="U50" s="150"/>
      <c r="AN50" s="183"/>
    </row>
    <row r="51" spans="1:40" ht="12.75" customHeight="1" x14ac:dyDescent="0.25">
      <c r="A51" s="128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5"/>
      <c r="T51" s="150"/>
      <c r="U51" s="150"/>
      <c r="AN51" s="183"/>
    </row>
    <row r="52" spans="1:40" ht="12.75" customHeight="1" x14ac:dyDescent="0.25">
      <c r="A52" s="121"/>
      <c r="S52" s="134"/>
      <c r="T52" s="150"/>
      <c r="U52" s="150"/>
      <c r="AN52" s="183"/>
    </row>
    <row r="53" spans="1:40" ht="12.75" customHeight="1" x14ac:dyDescent="0.25">
      <c r="A53" s="121"/>
      <c r="B53" s="196" t="str">
        <f>Sprache!$A$234&amp;" "&amp;Sprache!$A$237&amp;" ("&amp;Sprache!$A$238&amp;")"</f>
        <v>option Support de montage (tout au long de)</v>
      </c>
      <c r="S53" s="134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83"/>
    </row>
    <row r="54" spans="1:40" ht="12.75" customHeight="1" x14ac:dyDescent="0.3">
      <c r="A54" s="121"/>
      <c r="N54" s="130"/>
      <c r="O54" s="130"/>
      <c r="P54" s="130"/>
      <c r="Q54" s="130"/>
      <c r="S54" s="134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83"/>
    </row>
    <row r="55" spans="1:40" x14ac:dyDescent="0.25">
      <c r="A55" s="121"/>
      <c r="S55" s="134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150"/>
      <c r="AN55" s="183"/>
    </row>
    <row r="56" spans="1:40" x14ac:dyDescent="0.25">
      <c r="A56" s="121"/>
      <c r="S56" s="134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83"/>
    </row>
    <row r="57" spans="1:40" x14ac:dyDescent="0.25">
      <c r="A57" s="121"/>
      <c r="S57" s="134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83"/>
    </row>
    <row r="58" spans="1:40" x14ac:dyDescent="0.25">
      <c r="A58" s="121"/>
      <c r="S58" s="134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83"/>
    </row>
    <row r="59" spans="1:40" x14ac:dyDescent="0.25">
      <c r="A59" s="121"/>
      <c r="S59" s="134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83"/>
    </row>
    <row r="60" spans="1:40" x14ac:dyDescent="0.25">
      <c r="A60" s="121"/>
      <c r="S60" s="134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83"/>
    </row>
    <row r="61" spans="1:40" x14ac:dyDescent="0.25">
      <c r="A61" s="121"/>
      <c r="S61" s="134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83"/>
    </row>
    <row r="62" spans="1:40" x14ac:dyDescent="0.25">
      <c r="A62" s="121"/>
      <c r="S62" s="134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83"/>
    </row>
    <row r="63" spans="1:40" x14ac:dyDescent="0.25">
      <c r="A63" s="121"/>
      <c r="S63" s="134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83"/>
    </row>
    <row r="64" spans="1:40" ht="12.75" customHeight="1" x14ac:dyDescent="0.25">
      <c r="A64" s="121"/>
      <c r="S64" s="134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83"/>
    </row>
    <row r="65" spans="1:40" ht="12.75" customHeight="1" x14ac:dyDescent="0.25">
      <c r="A65" s="121"/>
      <c r="S65" s="134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83"/>
    </row>
    <row r="66" spans="1:40" x14ac:dyDescent="0.25">
      <c r="A66" s="121"/>
      <c r="S66" s="134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83"/>
    </row>
    <row r="67" spans="1:40" x14ac:dyDescent="0.25">
      <c r="A67" s="121"/>
      <c r="S67" s="134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83"/>
    </row>
    <row r="68" spans="1:40" x14ac:dyDescent="0.25">
      <c r="A68" s="121"/>
      <c r="S68" s="134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83"/>
    </row>
    <row r="69" spans="1:40" x14ac:dyDescent="0.25">
      <c r="A69" s="121"/>
      <c r="S69" s="134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83"/>
    </row>
    <row r="70" spans="1:40" x14ac:dyDescent="0.25">
      <c r="A70" s="121"/>
      <c r="S70" s="134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83"/>
    </row>
    <row r="71" spans="1:40" x14ac:dyDescent="0.25">
      <c r="A71" s="121"/>
      <c r="S71" s="134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83"/>
    </row>
    <row r="72" spans="1:40" x14ac:dyDescent="0.25">
      <c r="A72" s="121"/>
      <c r="S72" s="134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83"/>
    </row>
    <row r="73" spans="1:40" ht="13" thickBot="1" x14ac:dyDescent="0.3">
      <c r="A73" s="184"/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93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6"/>
    </row>
    <row r="74" spans="1:40" x14ac:dyDescent="0.25">
      <c r="A74" s="149" t="str">
        <f>Titelblatt!A61</f>
        <v>Copyright by SSAG / gcp</v>
      </c>
      <c r="B74" s="150"/>
      <c r="C74" s="151"/>
      <c r="D74" s="150"/>
      <c r="E74" s="150"/>
      <c r="F74" s="150"/>
      <c r="G74" s="150"/>
      <c r="H74" s="150"/>
      <c r="I74" s="499" t="str">
        <f>Titelblatt!L61</f>
        <v>Massaufnahmeformulare Schenker/MF_VSeZip_P2157_P2158_P2159</v>
      </c>
      <c r="J74" s="499"/>
      <c r="K74" s="499"/>
      <c r="L74" s="499"/>
      <c r="M74" s="499"/>
      <c r="N74" s="499"/>
      <c r="O74" s="499"/>
      <c r="P74" s="499"/>
      <c r="Q74" s="499"/>
      <c r="R74" s="499"/>
      <c r="S74" s="499"/>
      <c r="T74" s="499"/>
      <c r="U74" s="499"/>
      <c r="V74" s="499"/>
      <c r="W74" s="499"/>
      <c r="X74" s="499"/>
      <c r="Y74" s="499"/>
      <c r="Z74" s="499"/>
      <c r="AA74" s="499"/>
      <c r="AB74" s="499"/>
      <c r="AC74" s="499"/>
      <c r="AD74" s="499"/>
      <c r="AE74" s="499"/>
      <c r="AF74" s="499"/>
      <c r="AG74" s="499"/>
      <c r="AH74" s="150"/>
      <c r="AI74" s="150"/>
      <c r="AJ74" s="150"/>
      <c r="AK74" s="150"/>
      <c r="AL74" s="150"/>
      <c r="AM74" s="150"/>
      <c r="AN74" s="87" t="str">
        <f>Titelblatt!BA61</f>
        <v>14.05.2018 / AX Vers. 4</v>
      </c>
    </row>
    <row r="75" spans="1:40" x14ac:dyDescent="0.25"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</row>
    <row r="76" spans="1:40" x14ac:dyDescent="0.25"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</row>
    <row r="77" spans="1:40" x14ac:dyDescent="0.25"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</row>
    <row r="78" spans="1:40" x14ac:dyDescent="0.25"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</row>
    <row r="79" spans="1:40" x14ac:dyDescent="0.25"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</row>
    <row r="80" spans="1:40" x14ac:dyDescent="0.25"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</row>
    <row r="81" spans="2:21" x14ac:dyDescent="0.25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</row>
    <row r="82" spans="2:21" x14ac:dyDescent="0.25"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</row>
    <row r="83" spans="2:21" x14ac:dyDescent="0.25"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</row>
    <row r="84" spans="2:21" x14ac:dyDescent="0.25"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</row>
    <row r="85" spans="2:21" x14ac:dyDescent="0.25"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</row>
    <row r="86" spans="2:21" x14ac:dyDescent="0.25"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</row>
    <row r="87" spans="2:21" x14ac:dyDescent="0.25"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</row>
    <row r="88" spans="2:21" x14ac:dyDescent="0.25"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</row>
    <row r="89" spans="2:21" x14ac:dyDescent="0.25"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</row>
    <row r="90" spans="2:21" x14ac:dyDescent="0.25"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</row>
    <row r="91" spans="2:21" x14ac:dyDescent="0.25"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</row>
    <row r="92" spans="2:21" x14ac:dyDescent="0.25"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</row>
    <row r="93" spans="2:21" x14ac:dyDescent="0.25"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</row>
    <row r="94" spans="2:21" x14ac:dyDescent="0.25"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</row>
    <row r="95" spans="2:21" x14ac:dyDescent="0.25"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</row>
    <row r="96" spans="2:21" x14ac:dyDescent="0.25"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</row>
    <row r="97" spans="2:21" x14ac:dyDescent="0.25"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</row>
    <row r="98" spans="2:21" x14ac:dyDescent="0.25"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</row>
    <row r="99" spans="2:21" x14ac:dyDescent="0.25"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</row>
    <row r="100" spans="2:21" x14ac:dyDescent="0.25"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</row>
    <row r="101" spans="2:21" x14ac:dyDescent="0.25"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</row>
    <row r="102" spans="2:21" x14ac:dyDescent="0.25"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</row>
    <row r="103" spans="2:21" x14ac:dyDescent="0.25"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</row>
    <row r="104" spans="2:21" x14ac:dyDescent="0.25"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</row>
    <row r="105" spans="2:21" x14ac:dyDescent="0.25"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</row>
    <row r="106" spans="2:21" x14ac:dyDescent="0.25"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</row>
    <row r="107" spans="2:21" x14ac:dyDescent="0.25"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</row>
    <row r="108" spans="2:21" x14ac:dyDescent="0.25"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</row>
    <row r="109" spans="2:21" x14ac:dyDescent="0.25"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</row>
    <row r="110" spans="2:21" x14ac:dyDescent="0.25"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</row>
    <row r="111" spans="2:21" x14ac:dyDescent="0.25"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</row>
    <row r="112" spans="2:21" x14ac:dyDescent="0.25"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</row>
    <row r="113" spans="2:21" x14ac:dyDescent="0.25"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</row>
    <row r="114" spans="2:21" x14ac:dyDescent="0.25"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</row>
    <row r="115" spans="2:21" x14ac:dyDescent="0.25"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</row>
    <row r="116" spans="2:21" x14ac:dyDescent="0.25"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</row>
    <row r="117" spans="2:21" x14ac:dyDescent="0.25"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</row>
    <row r="118" spans="2:21" x14ac:dyDescent="0.25"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</row>
    <row r="119" spans="2:21" x14ac:dyDescent="0.25"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</row>
    <row r="120" spans="2:21" x14ac:dyDescent="0.25"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</row>
    <row r="121" spans="2:21" x14ac:dyDescent="0.25"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</row>
    <row r="122" spans="2:21" x14ac:dyDescent="0.25"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</row>
    <row r="123" spans="2:21" x14ac:dyDescent="0.25"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</row>
    <row r="124" spans="2:21" x14ac:dyDescent="0.25"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</row>
    <row r="125" spans="2:21" x14ac:dyDescent="0.25"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</row>
    <row r="126" spans="2:21" x14ac:dyDescent="0.25"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</row>
    <row r="127" spans="2:21" x14ac:dyDescent="0.25"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</row>
    <row r="128" spans="2:21" x14ac:dyDescent="0.25"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</row>
    <row r="129" spans="2:21" x14ac:dyDescent="0.25"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</row>
    <row r="130" spans="2:21" x14ac:dyDescent="0.25"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</row>
    <row r="131" spans="2:21" x14ac:dyDescent="0.25"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</row>
    <row r="132" spans="2:21" x14ac:dyDescent="0.25"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</row>
    <row r="133" spans="2:21" x14ac:dyDescent="0.25"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</row>
    <row r="134" spans="2:21" x14ac:dyDescent="0.25"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</row>
    <row r="135" spans="2:21" x14ac:dyDescent="0.25"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</row>
    <row r="136" spans="2:21" x14ac:dyDescent="0.25"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</row>
    <row r="137" spans="2:21" x14ac:dyDescent="0.25"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</row>
    <row r="138" spans="2:21" x14ac:dyDescent="0.25"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</row>
    <row r="139" spans="2:21" x14ac:dyDescent="0.25"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</row>
    <row r="140" spans="2:21" x14ac:dyDescent="0.25"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</row>
    <row r="141" spans="2:21" x14ac:dyDescent="0.25"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</row>
    <row r="142" spans="2:21" x14ac:dyDescent="0.25"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</row>
    <row r="143" spans="2:21" x14ac:dyDescent="0.25"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</row>
    <row r="144" spans="2:21" x14ac:dyDescent="0.25"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</row>
    <row r="145" spans="2:21" x14ac:dyDescent="0.25"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</row>
    <row r="146" spans="2:21" x14ac:dyDescent="0.25"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</row>
    <row r="147" spans="2:21" x14ac:dyDescent="0.25"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</row>
    <row r="148" spans="2:21" x14ac:dyDescent="0.25"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</row>
    <row r="149" spans="2:21" x14ac:dyDescent="0.25"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</row>
    <row r="150" spans="2:21" x14ac:dyDescent="0.25"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</row>
    <row r="151" spans="2:21" x14ac:dyDescent="0.25"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</row>
    <row r="152" spans="2:21" x14ac:dyDescent="0.25"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</row>
    <row r="153" spans="2:21" x14ac:dyDescent="0.25"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</row>
    <row r="154" spans="2:21" x14ac:dyDescent="0.25"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</row>
    <row r="155" spans="2:21" x14ac:dyDescent="0.25"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</row>
    <row r="156" spans="2:21" x14ac:dyDescent="0.25"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</row>
  </sheetData>
  <sheetProtection sheet="1" objects="1" scenarios="1" selectLockedCells="1"/>
  <mergeCells count="24">
    <mergeCell ref="AB34:AH35"/>
    <mergeCell ref="AI34:AM35"/>
    <mergeCell ref="B2:M2"/>
    <mergeCell ref="O2:Z2"/>
    <mergeCell ref="AB2:AM2"/>
    <mergeCell ref="B3:M3"/>
    <mergeCell ref="O3:Z3"/>
    <mergeCell ref="AB3:AM3"/>
    <mergeCell ref="AV18:AW18"/>
    <mergeCell ref="AV19:AW19"/>
    <mergeCell ref="AV20:AW20"/>
    <mergeCell ref="I74:AG74"/>
    <mergeCell ref="L47:Q47"/>
    <mergeCell ref="L48:Q48"/>
    <mergeCell ref="U36:AA36"/>
    <mergeCell ref="U37:AA37"/>
    <mergeCell ref="AB36:AH36"/>
    <mergeCell ref="AB37:AH37"/>
    <mergeCell ref="AI36:AM36"/>
    <mergeCell ref="AI37:AM37"/>
    <mergeCell ref="B49:K49"/>
    <mergeCell ref="B47:H47"/>
    <mergeCell ref="B48:H48"/>
    <mergeCell ref="U34:AA35"/>
  </mergeCells>
  <printOptions horizontalCentered="1" verticalCentered="1"/>
  <pageMargins left="0.39370078740157483" right="0.39370078740157483" top="0.59055118110236227" bottom="0.39370078740157483" header="0.59055118110236227" footer="0.39370078740157483"/>
  <pageSetup paperSize="9" scale="8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U157"/>
  <sheetViews>
    <sheetView showZeros="0" showOutlineSymbols="0" zoomScaleNormal="100" workbookViewId="0">
      <selection activeCell="AO37" sqref="AO37"/>
    </sheetView>
  </sheetViews>
  <sheetFormatPr baseColWidth="10" defaultColWidth="7.33203125" defaultRowHeight="12.5" x14ac:dyDescent="0.25"/>
  <cols>
    <col min="1" max="40" width="3.33203125" style="217" customWidth="1"/>
    <col min="41" max="16384" width="7.33203125" style="217"/>
  </cols>
  <sheetData>
    <row r="1" spans="1:40" ht="12.75" customHeight="1" x14ac:dyDescent="0.25">
      <c r="A1" s="539" t="str">
        <f>Titelblatt!L2</f>
        <v>VSe110Zip (P2157)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214"/>
      <c r="Q1" s="215"/>
      <c r="R1" s="540" t="str">
        <f>Titelblatt!L3</f>
        <v>VSe115Zip (P2158)</v>
      </c>
      <c r="S1" s="540"/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214"/>
      <c r="AH1" s="214"/>
      <c r="AI1" s="214"/>
      <c r="AJ1" s="214"/>
      <c r="AK1" s="214"/>
      <c r="AL1" s="214"/>
      <c r="AM1" s="214"/>
      <c r="AN1" s="216"/>
    </row>
    <row r="2" spans="1:40" ht="14" x14ac:dyDescent="0.25">
      <c r="A2" s="541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218"/>
      <c r="Q2" s="218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  <c r="AC2" s="536"/>
      <c r="AD2" s="536"/>
      <c r="AE2" s="536"/>
      <c r="AF2" s="536"/>
      <c r="AG2" s="218"/>
      <c r="AH2" s="218"/>
      <c r="AI2" s="218"/>
      <c r="AJ2" s="218"/>
      <c r="AK2" s="218"/>
      <c r="AL2" s="218"/>
      <c r="AM2" s="218"/>
      <c r="AN2" s="219"/>
    </row>
    <row r="3" spans="1:40" ht="15" customHeight="1" x14ac:dyDescent="0.25">
      <c r="A3" s="220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9"/>
    </row>
    <row r="4" spans="1:40" ht="13" x14ac:dyDescent="0.3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2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N4" s="219"/>
    </row>
    <row r="5" spans="1:40" ht="12.75" customHeight="1" x14ac:dyDescent="0.35">
      <c r="A5" s="220"/>
      <c r="D5" s="223"/>
      <c r="E5" s="222"/>
      <c r="F5" s="222"/>
      <c r="K5" s="224"/>
      <c r="L5" s="225"/>
      <c r="M5" s="225"/>
      <c r="N5" s="226"/>
      <c r="O5" s="226"/>
      <c r="P5" s="227"/>
      <c r="Q5" s="227"/>
      <c r="R5" s="226"/>
      <c r="S5" s="226"/>
      <c r="T5" s="226"/>
      <c r="U5" s="226"/>
      <c r="AN5" s="219"/>
    </row>
    <row r="6" spans="1:40" ht="12.75" customHeight="1" x14ac:dyDescent="0.25">
      <c r="A6" s="220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6"/>
      <c r="O6" s="226"/>
      <c r="P6" s="226"/>
      <c r="Q6" s="226"/>
      <c r="R6" s="226"/>
      <c r="S6" s="226"/>
      <c r="T6" s="226"/>
      <c r="U6" s="226"/>
      <c r="AN6" s="219"/>
    </row>
    <row r="7" spans="1:40" x14ac:dyDescent="0.25">
      <c r="A7" s="220"/>
      <c r="B7" s="222"/>
      <c r="C7" s="228"/>
      <c r="D7" s="228"/>
      <c r="E7" s="228"/>
      <c r="F7" s="222"/>
      <c r="G7" s="222"/>
      <c r="H7" s="222"/>
      <c r="I7" s="222"/>
      <c r="J7" s="222"/>
      <c r="K7" s="222"/>
      <c r="L7" s="222"/>
      <c r="M7" s="222"/>
      <c r="N7" s="226"/>
      <c r="O7" s="226"/>
      <c r="P7" s="226"/>
      <c r="Q7" s="226"/>
      <c r="R7" s="226"/>
      <c r="S7" s="226"/>
      <c r="T7" s="226"/>
      <c r="U7" s="226"/>
      <c r="AN7" s="219"/>
    </row>
    <row r="8" spans="1:40" x14ac:dyDescent="0.25">
      <c r="A8" s="220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6"/>
      <c r="O8" s="226"/>
      <c r="P8" s="226"/>
      <c r="Q8" s="226"/>
      <c r="R8" s="226"/>
      <c r="S8" s="226"/>
      <c r="T8" s="226"/>
      <c r="U8" s="226"/>
      <c r="AN8" s="219"/>
    </row>
    <row r="9" spans="1:40" ht="13" x14ac:dyDescent="0.3">
      <c r="A9" s="220"/>
      <c r="B9" s="229"/>
      <c r="C9" s="226"/>
      <c r="D9" s="222"/>
      <c r="E9" s="222"/>
      <c r="F9" s="222"/>
      <c r="G9" s="222"/>
      <c r="H9" s="222"/>
      <c r="I9" s="222"/>
      <c r="J9" s="226"/>
      <c r="K9" s="226"/>
      <c r="L9" s="222"/>
      <c r="M9" s="222"/>
      <c r="N9" s="226"/>
      <c r="O9" s="226"/>
      <c r="P9" s="226"/>
      <c r="Q9" s="224"/>
      <c r="R9" s="224"/>
      <c r="S9" s="224"/>
      <c r="T9" s="226"/>
      <c r="U9" s="226"/>
      <c r="AN9" s="219"/>
    </row>
    <row r="10" spans="1:40" x14ac:dyDescent="0.25">
      <c r="A10" s="220"/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6"/>
      <c r="O10" s="226"/>
      <c r="P10" s="226"/>
      <c r="Q10" s="226"/>
      <c r="R10" s="226"/>
      <c r="S10" s="226"/>
      <c r="T10" s="226"/>
      <c r="U10" s="226"/>
      <c r="AN10" s="219"/>
    </row>
    <row r="11" spans="1:40" x14ac:dyDescent="0.25">
      <c r="A11" s="220"/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6"/>
      <c r="O11" s="226"/>
      <c r="P11" s="226"/>
      <c r="Q11" s="226"/>
      <c r="R11" s="226"/>
      <c r="S11" s="226"/>
      <c r="T11" s="226"/>
      <c r="U11" s="226"/>
      <c r="AN11" s="219"/>
    </row>
    <row r="12" spans="1:40" x14ac:dyDescent="0.25">
      <c r="A12" s="220"/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6"/>
      <c r="O12" s="226"/>
      <c r="P12" s="226"/>
      <c r="Q12" s="226"/>
      <c r="R12" s="226"/>
      <c r="S12" s="226"/>
      <c r="T12" s="226"/>
      <c r="U12" s="226"/>
      <c r="AN12" s="219"/>
    </row>
    <row r="13" spans="1:40" x14ac:dyDescent="0.25">
      <c r="A13" s="220"/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6"/>
      <c r="O13" s="226"/>
      <c r="P13" s="226"/>
      <c r="Q13" s="226"/>
      <c r="R13" s="226"/>
      <c r="S13" s="226"/>
      <c r="T13" s="226"/>
      <c r="U13" s="226"/>
      <c r="AN13" s="219"/>
    </row>
    <row r="14" spans="1:40" x14ac:dyDescent="0.25">
      <c r="A14" s="220"/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6"/>
      <c r="O14" s="226"/>
      <c r="P14" s="226"/>
      <c r="Q14" s="226"/>
      <c r="R14" s="226"/>
      <c r="S14" s="226"/>
      <c r="T14" s="226"/>
      <c r="U14" s="226"/>
      <c r="AN14" s="219"/>
    </row>
    <row r="15" spans="1:40" ht="13" x14ac:dyDescent="0.25">
      <c r="A15" s="220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6"/>
      <c r="O15" s="226"/>
      <c r="P15" s="226"/>
      <c r="Q15" s="226"/>
      <c r="R15" s="223"/>
      <c r="S15" s="223"/>
      <c r="T15" s="226"/>
      <c r="U15" s="226"/>
      <c r="AN15" s="219"/>
    </row>
    <row r="16" spans="1:40" x14ac:dyDescent="0.25">
      <c r="A16" s="220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6"/>
      <c r="O16" s="226"/>
      <c r="P16" s="226"/>
      <c r="Q16" s="226"/>
      <c r="R16" s="226"/>
      <c r="S16" s="226"/>
      <c r="T16" s="226"/>
      <c r="U16" s="226"/>
      <c r="AN16" s="219"/>
    </row>
    <row r="17" spans="1:47" x14ac:dyDescent="0.25">
      <c r="A17" s="220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6"/>
      <c r="O17" s="226"/>
      <c r="P17" s="226"/>
      <c r="Q17" s="226"/>
      <c r="R17" s="226"/>
      <c r="S17" s="226"/>
      <c r="T17" s="226"/>
      <c r="U17" s="226"/>
      <c r="AN17" s="219"/>
    </row>
    <row r="18" spans="1:47" x14ac:dyDescent="0.25">
      <c r="A18" s="220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6"/>
      <c r="O18" s="226"/>
      <c r="P18" s="226"/>
      <c r="Q18" s="226"/>
      <c r="R18" s="226"/>
      <c r="S18" s="226"/>
      <c r="T18" s="226"/>
      <c r="U18" s="226"/>
      <c r="AN18" s="219"/>
    </row>
    <row r="19" spans="1:47" x14ac:dyDescent="0.25">
      <c r="A19" s="220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6"/>
      <c r="O19" s="226"/>
      <c r="P19" s="226"/>
      <c r="Q19" s="226"/>
      <c r="R19" s="226"/>
      <c r="S19" s="226"/>
      <c r="T19" s="226"/>
      <c r="U19" s="226"/>
      <c r="AN19" s="219"/>
    </row>
    <row r="20" spans="1:47" x14ac:dyDescent="0.25">
      <c r="A20" s="220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6"/>
      <c r="O20" s="226"/>
      <c r="P20" s="226"/>
      <c r="Q20" s="226"/>
      <c r="R20" s="226"/>
      <c r="S20" s="226"/>
      <c r="T20" s="226"/>
      <c r="U20" s="226"/>
      <c r="AN20" s="219"/>
    </row>
    <row r="21" spans="1:47" x14ac:dyDescent="0.25">
      <c r="A21" s="220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6"/>
      <c r="O21" s="226"/>
      <c r="P21" s="226"/>
      <c r="Q21" s="226"/>
      <c r="R21" s="226"/>
      <c r="S21" s="226"/>
      <c r="T21" s="226"/>
      <c r="U21" s="226"/>
      <c r="AN21" s="219"/>
      <c r="AU21" s="217" t="s">
        <v>595</v>
      </c>
    </row>
    <row r="22" spans="1:47" x14ac:dyDescent="0.25">
      <c r="A22" s="220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6"/>
      <c r="O22" s="226"/>
      <c r="P22" s="226"/>
      <c r="Q22" s="226"/>
      <c r="R22" s="226"/>
      <c r="S22" s="226"/>
      <c r="T22" s="226"/>
      <c r="U22" s="226"/>
      <c r="AN22" s="219"/>
    </row>
    <row r="23" spans="1:47" x14ac:dyDescent="0.25">
      <c r="A23" s="220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6"/>
      <c r="O23" s="226"/>
      <c r="P23" s="226"/>
      <c r="Q23" s="226"/>
      <c r="R23" s="226"/>
      <c r="S23" s="226"/>
      <c r="T23" s="226"/>
      <c r="U23" s="226"/>
      <c r="AN23" s="219"/>
    </row>
    <row r="24" spans="1:47" ht="12.75" customHeight="1" x14ac:dyDescent="0.25">
      <c r="A24" s="230"/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18"/>
      <c r="T24" s="218"/>
      <c r="U24" s="218"/>
      <c r="V24" s="218"/>
      <c r="W24" s="218"/>
      <c r="X24" s="218"/>
      <c r="Y24" s="218"/>
      <c r="Z24" s="218"/>
      <c r="AA24" s="218"/>
      <c r="AN24" s="219"/>
    </row>
    <row r="25" spans="1:47" ht="15" customHeight="1" x14ac:dyDescent="0.25">
      <c r="A25" s="232" t="s">
        <v>596</v>
      </c>
      <c r="B25" s="233">
        <f>Sprache!A260</f>
        <v>0</v>
      </c>
      <c r="C25" s="234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6"/>
      <c r="T25" s="236"/>
      <c r="U25" s="236"/>
      <c r="V25" s="236"/>
      <c r="W25" s="236"/>
      <c r="X25" s="236"/>
      <c r="Y25" s="236"/>
      <c r="Z25" s="236"/>
      <c r="AA25" s="236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8"/>
    </row>
    <row r="26" spans="1:47" ht="12.75" customHeight="1" x14ac:dyDescent="0.25">
      <c r="A26" s="523">
        <f>Sprache!$A$176</f>
        <v>0</v>
      </c>
      <c r="B26" s="524"/>
      <c r="C26" s="524"/>
      <c r="D26" s="524"/>
      <c r="E26" s="524"/>
      <c r="F26" s="524"/>
      <c r="G26" s="524"/>
      <c r="H26" s="524"/>
      <c r="I26" s="524"/>
      <c r="J26" s="524"/>
      <c r="K26" s="524"/>
      <c r="L26" s="524"/>
      <c r="M26" s="524"/>
      <c r="N26" s="524"/>
      <c r="O26" s="524"/>
      <c r="P26" s="524"/>
      <c r="Q26" s="524"/>
      <c r="R26" s="524"/>
      <c r="S26" s="524"/>
      <c r="T26" s="359"/>
      <c r="U26" s="358"/>
      <c r="V26" s="358"/>
      <c r="W26" s="358"/>
      <c r="X26" s="358"/>
      <c r="Y26" s="358"/>
      <c r="Z26" s="542" t="str">
        <f>Sprache!$A$184</f>
        <v>Sortie de câble</v>
      </c>
      <c r="AA26" s="524"/>
      <c r="AB26" s="524"/>
      <c r="AC26" s="524"/>
      <c r="AD26" s="524"/>
      <c r="AE26" s="524"/>
      <c r="AF26" s="524"/>
      <c r="AG26" s="524"/>
      <c r="AH26" s="524"/>
      <c r="AI26" s="524"/>
      <c r="AJ26" s="524"/>
      <c r="AK26" s="524"/>
      <c r="AL26" s="524"/>
      <c r="AM26" s="524"/>
      <c r="AN26" s="543"/>
    </row>
    <row r="27" spans="1:47" ht="12.75" customHeight="1" x14ac:dyDescent="0.25">
      <c r="A27" s="526"/>
      <c r="B27" s="527"/>
      <c r="C27" s="527"/>
      <c r="D27" s="527"/>
      <c r="E27" s="527"/>
      <c r="F27" s="527"/>
      <c r="G27" s="527"/>
      <c r="H27" s="527"/>
      <c r="I27" s="527"/>
      <c r="J27" s="527"/>
      <c r="K27" s="527"/>
      <c r="L27" s="527"/>
      <c r="M27" s="527"/>
      <c r="N27" s="527"/>
      <c r="O27" s="527"/>
      <c r="P27" s="527"/>
      <c r="Q27" s="527"/>
      <c r="R27" s="527"/>
      <c r="S27" s="527"/>
      <c r="T27" s="231"/>
      <c r="U27" s="231"/>
      <c r="V27" s="231"/>
      <c r="W27" s="231"/>
      <c r="X27" s="231"/>
      <c r="Y27" s="231"/>
      <c r="Z27" s="544"/>
      <c r="AA27" s="527"/>
      <c r="AB27" s="527"/>
      <c r="AC27" s="527"/>
      <c r="AD27" s="527"/>
      <c r="AE27" s="527"/>
      <c r="AF27" s="527"/>
      <c r="AG27" s="527"/>
      <c r="AH27" s="527"/>
      <c r="AI27" s="527"/>
      <c r="AJ27" s="527"/>
      <c r="AK27" s="527"/>
      <c r="AL27" s="527"/>
      <c r="AM27" s="527"/>
      <c r="AN27" s="545"/>
    </row>
    <row r="28" spans="1:47" ht="13" x14ac:dyDescent="0.3">
      <c r="A28" s="220"/>
      <c r="B28" s="239"/>
      <c r="C28" s="240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6"/>
      <c r="O28" s="226"/>
      <c r="P28" s="226"/>
      <c r="Q28" s="226"/>
      <c r="R28" s="226"/>
      <c r="S28" s="226"/>
      <c r="T28" s="226"/>
      <c r="U28" s="226"/>
      <c r="Z28" s="360"/>
      <c r="AN28" s="219"/>
    </row>
    <row r="29" spans="1:47" x14ac:dyDescent="0.25">
      <c r="A29" s="220"/>
      <c r="B29" s="241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6"/>
      <c r="O29" s="226"/>
      <c r="P29" s="226"/>
      <c r="Q29" s="226"/>
      <c r="R29" s="226"/>
      <c r="S29" s="226"/>
      <c r="T29" s="226"/>
      <c r="U29" s="226"/>
      <c r="Z29" s="360"/>
      <c r="AN29" s="219"/>
    </row>
    <row r="30" spans="1:47" x14ac:dyDescent="0.25">
      <c r="A30" s="220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6"/>
      <c r="O30" s="226"/>
      <c r="P30" s="226"/>
      <c r="Q30" s="226"/>
      <c r="R30" s="226"/>
      <c r="S30" s="226"/>
      <c r="T30" s="226"/>
      <c r="U30" s="226"/>
      <c r="Z30" s="360"/>
      <c r="AN30" s="219"/>
    </row>
    <row r="31" spans="1:47" x14ac:dyDescent="0.25">
      <c r="A31" s="220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6"/>
      <c r="O31" s="226"/>
      <c r="P31" s="226"/>
      <c r="Q31" s="226"/>
      <c r="R31" s="226"/>
      <c r="S31" s="226"/>
      <c r="T31" s="226"/>
      <c r="U31" s="226"/>
      <c r="Z31" s="360"/>
      <c r="AN31" s="219"/>
    </row>
    <row r="32" spans="1:47" ht="13" x14ac:dyDescent="0.3">
      <c r="A32" s="220"/>
      <c r="B32" s="223"/>
      <c r="C32" s="223"/>
      <c r="D32" s="223"/>
      <c r="E32" s="223"/>
      <c r="F32" s="223"/>
      <c r="G32" s="223"/>
      <c r="H32" s="223"/>
      <c r="I32" s="224"/>
      <c r="J32" s="224"/>
      <c r="K32" s="224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Z32" s="360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19"/>
    </row>
    <row r="33" spans="1:40" ht="13" x14ac:dyDescent="0.3">
      <c r="A33" s="220"/>
      <c r="B33" s="239"/>
      <c r="C33" s="239"/>
      <c r="D33" s="239"/>
      <c r="E33" s="239"/>
      <c r="F33" s="239"/>
      <c r="G33" s="239"/>
      <c r="H33" s="239"/>
      <c r="I33" s="224"/>
      <c r="J33" s="224"/>
      <c r="K33" s="224"/>
      <c r="L33" s="239"/>
      <c r="M33" s="239"/>
      <c r="N33" s="239"/>
      <c r="O33" s="239"/>
      <c r="P33" s="239"/>
      <c r="Q33" s="239"/>
      <c r="R33" s="239"/>
      <c r="S33" s="223"/>
      <c r="T33" s="223"/>
      <c r="U33" s="223"/>
      <c r="Z33" s="360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19"/>
    </row>
    <row r="34" spans="1:40" ht="12.75" customHeight="1" x14ac:dyDescent="0.35">
      <c r="A34" s="220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2"/>
      <c r="N34" s="227"/>
      <c r="O34" s="226"/>
      <c r="P34" s="227"/>
      <c r="Q34" s="227"/>
      <c r="R34" s="227"/>
      <c r="S34" s="226"/>
      <c r="T34" s="226"/>
      <c r="U34" s="226"/>
      <c r="Z34" s="360"/>
      <c r="AN34" s="219"/>
    </row>
    <row r="35" spans="1:40" ht="12.75" customHeight="1" x14ac:dyDescent="0.35">
      <c r="A35" s="220"/>
      <c r="B35" s="224"/>
      <c r="C35" s="242"/>
      <c r="D35" s="223"/>
      <c r="E35" s="224"/>
      <c r="F35" s="224"/>
      <c r="G35" s="224"/>
      <c r="H35" s="224"/>
      <c r="I35" s="224"/>
      <c r="J35" s="224"/>
      <c r="K35" s="224"/>
      <c r="L35" s="224"/>
      <c r="M35" s="222"/>
      <c r="N35" s="227"/>
      <c r="O35" s="226"/>
      <c r="P35" s="227"/>
      <c r="Q35" s="227"/>
      <c r="R35" s="227"/>
      <c r="S35" s="226"/>
      <c r="T35" s="226"/>
      <c r="U35" s="226"/>
      <c r="Z35" s="360"/>
      <c r="AN35" s="219"/>
    </row>
    <row r="36" spans="1:40" ht="12.75" customHeight="1" x14ac:dyDescent="0.35">
      <c r="A36" s="220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3"/>
      <c r="N36" s="227"/>
      <c r="O36" s="226"/>
      <c r="P36" s="227"/>
      <c r="Q36" s="227"/>
      <c r="R36" s="227"/>
      <c r="S36" s="226"/>
      <c r="T36" s="226"/>
      <c r="U36" s="226"/>
      <c r="Z36" s="360"/>
      <c r="AN36" s="219"/>
    </row>
    <row r="37" spans="1:40" ht="13" x14ac:dyDescent="0.3">
      <c r="A37" s="220"/>
      <c r="B37" s="224"/>
      <c r="C37" s="224"/>
      <c r="D37" s="242"/>
      <c r="E37" s="224"/>
      <c r="F37" s="224"/>
      <c r="G37" s="224"/>
      <c r="H37" s="224"/>
      <c r="I37" s="224"/>
      <c r="J37" s="224"/>
      <c r="L37" s="224"/>
      <c r="M37" s="222"/>
      <c r="N37" s="226"/>
      <c r="O37" s="240"/>
      <c r="P37" s="226"/>
      <c r="R37" s="226"/>
      <c r="S37" s="226"/>
      <c r="T37" s="226"/>
      <c r="U37" s="226"/>
      <c r="Z37" s="360"/>
      <c r="AN37" s="219"/>
    </row>
    <row r="38" spans="1:40" ht="13" x14ac:dyDescent="0.3">
      <c r="A38" s="220"/>
      <c r="B38" s="224"/>
      <c r="C38" s="224"/>
      <c r="D38" s="223"/>
      <c r="E38" s="224"/>
      <c r="F38" s="224"/>
      <c r="G38" s="224"/>
      <c r="H38" s="224"/>
      <c r="I38" s="224"/>
      <c r="J38" s="224"/>
      <c r="K38" s="224"/>
      <c r="L38" s="224"/>
      <c r="M38" s="222"/>
      <c r="N38" s="224" t="s">
        <v>682</v>
      </c>
      <c r="O38" s="226"/>
      <c r="P38" s="226"/>
      <c r="Q38" s="226"/>
      <c r="R38" s="226"/>
      <c r="T38" s="224" t="s">
        <v>882</v>
      </c>
      <c r="U38" s="226"/>
      <c r="Z38" s="360"/>
      <c r="AN38" s="219"/>
    </row>
    <row r="39" spans="1:40" ht="13" x14ac:dyDescent="0.3">
      <c r="A39" s="220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N39" s="226"/>
      <c r="O39" s="226"/>
      <c r="P39" s="226"/>
      <c r="Q39" s="226"/>
      <c r="R39" s="226"/>
      <c r="S39" s="226"/>
      <c r="T39" s="226"/>
      <c r="U39" s="226"/>
      <c r="Z39" s="360"/>
      <c r="AN39" s="219"/>
    </row>
    <row r="40" spans="1:40" ht="13" x14ac:dyDescent="0.3">
      <c r="A40" s="220"/>
      <c r="B40" s="224"/>
      <c r="C40" s="224"/>
      <c r="D40" s="224"/>
      <c r="E40" s="224"/>
      <c r="F40" s="224"/>
      <c r="G40" s="224"/>
      <c r="I40" s="224"/>
      <c r="J40" s="224"/>
      <c r="K40" s="224"/>
      <c r="L40" s="224"/>
      <c r="M40" s="224"/>
      <c r="N40" s="224"/>
      <c r="P40" s="224"/>
      <c r="Q40" s="224"/>
      <c r="R40" s="224"/>
      <c r="S40" s="224"/>
      <c r="T40" s="226"/>
      <c r="U40" s="226"/>
      <c r="Z40" s="360"/>
      <c r="AN40" s="219"/>
    </row>
    <row r="41" spans="1:40" ht="13" x14ac:dyDescent="0.3">
      <c r="A41" s="220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6"/>
      <c r="P41" s="224"/>
      <c r="Q41" s="224"/>
      <c r="R41" s="224"/>
      <c r="S41" s="224"/>
      <c r="T41" s="244"/>
      <c r="U41" s="244"/>
      <c r="V41" s="237"/>
      <c r="W41" s="237"/>
      <c r="X41" s="237"/>
      <c r="Y41" s="237"/>
      <c r="Z41" s="361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8"/>
    </row>
    <row r="42" spans="1:40" x14ac:dyDescent="0.25">
      <c r="A42" s="523" t="str">
        <f>Sprache!$A$186&amp;" "&amp;Sprache!$A$203&amp;" "&amp;Sprache!$A$187</f>
        <v>zone interdite fixation cella solare</v>
      </c>
      <c r="B42" s="524"/>
      <c r="C42" s="524"/>
      <c r="D42" s="524"/>
      <c r="E42" s="524"/>
      <c r="F42" s="524"/>
      <c r="G42" s="524"/>
      <c r="H42" s="524"/>
      <c r="I42" s="524"/>
      <c r="J42" s="524"/>
      <c r="K42" s="524"/>
      <c r="L42" s="524"/>
      <c r="M42" s="524"/>
      <c r="N42" s="524"/>
      <c r="O42" s="524"/>
      <c r="P42" s="524"/>
      <c r="Q42" s="524"/>
      <c r="R42" s="524"/>
      <c r="S42" s="525"/>
      <c r="T42" s="546" t="str">
        <f>Sprache!$A$121</f>
        <v>côté enroulement</v>
      </c>
      <c r="U42" s="546"/>
      <c r="V42" s="546"/>
      <c r="W42" s="546"/>
      <c r="X42" s="546"/>
      <c r="Y42" s="546"/>
      <c r="Z42" s="546"/>
      <c r="AA42" s="546"/>
      <c r="AB42" s="546"/>
      <c r="AC42" s="546"/>
      <c r="AD42" s="546"/>
      <c r="AE42" s="546"/>
      <c r="AF42" s="546"/>
      <c r="AG42" s="546"/>
      <c r="AH42" s="546"/>
      <c r="AI42" s="546"/>
      <c r="AJ42" s="546"/>
      <c r="AK42" s="546"/>
      <c r="AL42" s="546"/>
      <c r="AM42" s="546"/>
      <c r="AN42" s="547"/>
    </row>
    <row r="43" spans="1:40" x14ac:dyDescent="0.25">
      <c r="A43" s="526"/>
      <c r="B43" s="527"/>
      <c r="C43" s="527"/>
      <c r="D43" s="527"/>
      <c r="E43" s="527"/>
      <c r="F43" s="527"/>
      <c r="G43" s="527"/>
      <c r="H43" s="527"/>
      <c r="I43" s="527"/>
      <c r="J43" s="527"/>
      <c r="K43" s="527"/>
      <c r="L43" s="527"/>
      <c r="M43" s="527"/>
      <c r="N43" s="527"/>
      <c r="O43" s="527"/>
      <c r="P43" s="527"/>
      <c r="Q43" s="527"/>
      <c r="R43" s="527"/>
      <c r="S43" s="528"/>
      <c r="T43" s="548"/>
      <c r="U43" s="548"/>
      <c r="V43" s="548"/>
      <c r="W43" s="548"/>
      <c r="X43" s="548"/>
      <c r="Y43" s="548"/>
      <c r="Z43" s="548"/>
      <c r="AA43" s="548"/>
      <c r="AB43" s="548"/>
      <c r="AC43" s="548"/>
      <c r="AD43" s="548"/>
      <c r="AE43" s="548"/>
      <c r="AF43" s="548"/>
      <c r="AG43" s="548"/>
      <c r="AH43" s="548"/>
      <c r="AI43" s="548"/>
      <c r="AJ43" s="548"/>
      <c r="AK43" s="548"/>
      <c r="AL43" s="548"/>
      <c r="AM43" s="548"/>
      <c r="AN43" s="549"/>
    </row>
    <row r="44" spans="1:40" ht="13" x14ac:dyDescent="0.3">
      <c r="A44" s="245"/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7"/>
      <c r="T44" s="223"/>
      <c r="U44" s="530" t="s">
        <v>683</v>
      </c>
      <c r="V44" s="530"/>
      <c r="W44" s="530"/>
      <c r="X44" s="530"/>
      <c r="Y44" s="530"/>
      <c r="Z44" s="530"/>
      <c r="AA44" s="530"/>
      <c r="AB44" s="530"/>
      <c r="AC44" s="530"/>
      <c r="AD44" s="248"/>
      <c r="AE44" s="530" t="s">
        <v>682</v>
      </c>
      <c r="AF44" s="530"/>
      <c r="AG44" s="530"/>
      <c r="AH44" s="530"/>
      <c r="AI44" s="530"/>
      <c r="AJ44" s="530"/>
      <c r="AK44" s="530"/>
      <c r="AL44" s="530"/>
      <c r="AM44" s="530"/>
      <c r="AN44" s="249"/>
    </row>
    <row r="45" spans="1:40" ht="12.75" customHeight="1" x14ac:dyDescent="0.3">
      <c r="A45" s="220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2"/>
      <c r="N45" s="226"/>
      <c r="O45" s="226"/>
      <c r="P45" s="226"/>
      <c r="Q45" s="226"/>
      <c r="R45" s="226"/>
      <c r="S45" s="250"/>
      <c r="T45" s="223"/>
      <c r="U45" s="530" t="str">
        <f>Sprache!$A$189</f>
        <v>dérouler interieur</v>
      </c>
      <c r="V45" s="530"/>
      <c r="W45" s="530"/>
      <c r="X45" s="530"/>
      <c r="Y45" s="530"/>
      <c r="Z45" s="530"/>
      <c r="AA45" s="530"/>
      <c r="AB45" s="530"/>
      <c r="AC45" s="530"/>
      <c r="AD45" s="251"/>
      <c r="AE45" s="530" t="str">
        <f>Sprache!$A$188</f>
        <v>dérouler extérieur</v>
      </c>
      <c r="AF45" s="530"/>
      <c r="AG45" s="530"/>
      <c r="AH45" s="530"/>
      <c r="AI45" s="530"/>
      <c r="AJ45" s="530"/>
      <c r="AK45" s="530"/>
      <c r="AL45" s="530"/>
      <c r="AM45" s="530"/>
      <c r="AN45" s="249"/>
    </row>
    <row r="46" spans="1:40" ht="12.75" customHeight="1" x14ac:dyDescent="0.3">
      <c r="A46" s="220"/>
      <c r="B46" s="224"/>
      <c r="C46" s="224"/>
      <c r="D46" s="224"/>
      <c r="K46" s="224"/>
      <c r="L46" s="224"/>
      <c r="M46" s="222"/>
      <c r="N46" s="226"/>
      <c r="O46" s="226"/>
      <c r="P46" s="226"/>
      <c r="Q46" s="226"/>
      <c r="R46" s="226"/>
      <c r="S46" s="250"/>
      <c r="T46" s="224"/>
      <c r="AN46" s="219"/>
    </row>
    <row r="47" spans="1:40" ht="12.75" customHeight="1" x14ac:dyDescent="0.5">
      <c r="A47" s="220"/>
      <c r="B47" s="224"/>
      <c r="C47" s="224"/>
      <c r="D47" s="224"/>
      <c r="K47" s="224"/>
      <c r="L47" s="224"/>
      <c r="M47" s="222"/>
      <c r="N47" s="226"/>
      <c r="O47" s="226"/>
      <c r="P47" s="226"/>
      <c r="Q47" s="226"/>
      <c r="R47" s="226"/>
      <c r="S47" s="250"/>
      <c r="T47" s="224"/>
      <c r="U47" s="252"/>
      <c r="AN47" s="219"/>
    </row>
    <row r="48" spans="1:40" ht="12.75" customHeight="1" x14ac:dyDescent="0.3">
      <c r="A48" s="220"/>
      <c r="B48" s="224"/>
      <c r="C48" s="224"/>
      <c r="D48" s="224"/>
      <c r="K48" s="224"/>
      <c r="L48" s="224"/>
      <c r="M48" s="222"/>
      <c r="N48" s="226"/>
      <c r="O48" s="226"/>
      <c r="P48" s="226"/>
      <c r="Q48" s="226"/>
      <c r="R48" s="226"/>
      <c r="S48" s="250"/>
      <c r="T48" s="226"/>
      <c r="U48" s="226"/>
      <c r="AN48" s="219"/>
    </row>
    <row r="49" spans="1:40" ht="12.75" customHeight="1" x14ac:dyDescent="0.3">
      <c r="A49" s="220"/>
      <c r="B49" s="224"/>
      <c r="C49" s="224"/>
      <c r="D49" s="224"/>
      <c r="E49" s="224"/>
      <c r="F49" s="224"/>
      <c r="G49" s="224"/>
      <c r="N49" s="226"/>
      <c r="O49" s="226"/>
      <c r="P49" s="226"/>
      <c r="Q49" s="226"/>
      <c r="R49" s="226"/>
      <c r="S49" s="250"/>
      <c r="T49" s="226"/>
      <c r="U49" s="226"/>
      <c r="AN49" s="219"/>
    </row>
    <row r="50" spans="1:40" ht="12.75" customHeight="1" x14ac:dyDescent="0.3">
      <c r="A50" s="220"/>
      <c r="B50" s="224"/>
      <c r="C50" s="224"/>
      <c r="D50" s="224"/>
      <c r="E50" s="224"/>
      <c r="F50" s="224"/>
      <c r="G50" s="224"/>
      <c r="N50" s="226"/>
      <c r="O50" s="226"/>
      <c r="P50" s="226"/>
      <c r="Q50" s="226"/>
      <c r="R50" s="226"/>
      <c r="S50" s="250"/>
      <c r="T50" s="226"/>
      <c r="U50" s="226"/>
      <c r="AN50" s="219"/>
    </row>
    <row r="51" spans="1:40" ht="12.75" customHeight="1" x14ac:dyDescent="0.25">
      <c r="A51" s="220"/>
      <c r="B51" s="223"/>
      <c r="C51" s="223"/>
      <c r="D51" s="223"/>
      <c r="E51" s="223"/>
      <c r="F51" s="223"/>
      <c r="G51" s="223"/>
      <c r="H51" s="223"/>
      <c r="N51" s="226"/>
      <c r="O51" s="226"/>
      <c r="P51" s="226"/>
      <c r="Q51" s="226"/>
      <c r="R51" s="226"/>
      <c r="S51" s="250"/>
      <c r="T51" s="226"/>
      <c r="U51" s="226"/>
      <c r="AN51" s="219"/>
    </row>
    <row r="52" spans="1:40" ht="12.75" customHeight="1" x14ac:dyDescent="0.25">
      <c r="A52" s="220"/>
      <c r="B52" s="239"/>
      <c r="C52" s="239"/>
      <c r="D52" s="239"/>
      <c r="E52" s="239"/>
      <c r="F52" s="239"/>
      <c r="G52" s="239"/>
      <c r="H52" s="239"/>
      <c r="N52" s="226"/>
      <c r="O52" s="226"/>
      <c r="P52" s="226"/>
      <c r="Q52" s="226"/>
      <c r="R52" s="226"/>
      <c r="S52" s="250"/>
      <c r="T52" s="226"/>
      <c r="U52" s="226"/>
      <c r="AN52" s="219"/>
    </row>
    <row r="53" spans="1:40" ht="12.75" customHeight="1" x14ac:dyDescent="0.3">
      <c r="A53" s="220"/>
      <c r="B53" s="224"/>
      <c r="C53" s="224"/>
      <c r="D53" s="224"/>
      <c r="E53" s="224"/>
      <c r="F53" s="224"/>
      <c r="G53" s="224"/>
      <c r="N53" s="226"/>
      <c r="O53" s="226"/>
      <c r="S53" s="243"/>
      <c r="T53" s="226"/>
      <c r="U53" s="226"/>
      <c r="AN53" s="219"/>
    </row>
    <row r="54" spans="1:40" ht="12.75" customHeight="1" x14ac:dyDescent="0.25">
      <c r="A54" s="230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53"/>
      <c r="T54" s="226"/>
      <c r="U54" s="226"/>
      <c r="AN54" s="219"/>
    </row>
    <row r="55" spans="1:40" ht="12.75" customHeight="1" x14ac:dyDescent="0.25">
      <c r="A55" s="254"/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55"/>
      <c r="T55" s="226"/>
      <c r="U55" s="226"/>
      <c r="AN55" s="219"/>
    </row>
    <row r="56" spans="1:40" ht="12.75" customHeight="1" x14ac:dyDescent="0.25">
      <c r="A56" s="523" t="str">
        <f>Sprache!$A$234&amp;":"&amp;" "&amp;Sprache!$A$237&amp;" "&amp;Sprache!$A$238</f>
        <v>option: Support de montage tout au long de</v>
      </c>
      <c r="B56" s="524"/>
      <c r="C56" s="524"/>
      <c r="D56" s="524"/>
      <c r="E56" s="524"/>
      <c r="F56" s="524"/>
      <c r="G56" s="524"/>
      <c r="H56" s="524"/>
      <c r="I56" s="524"/>
      <c r="J56" s="524"/>
      <c r="K56" s="524"/>
      <c r="L56" s="524"/>
      <c r="M56" s="524"/>
      <c r="N56" s="524"/>
      <c r="O56" s="524"/>
      <c r="P56" s="524"/>
      <c r="Q56" s="524"/>
      <c r="R56" s="524"/>
      <c r="S56" s="525"/>
      <c r="T56" s="226"/>
      <c r="U56" s="226"/>
      <c r="AN56" s="219"/>
    </row>
    <row r="57" spans="1:40" ht="12.75" customHeight="1" x14ac:dyDescent="0.25">
      <c r="A57" s="526"/>
      <c r="B57" s="527"/>
      <c r="C57" s="527"/>
      <c r="D57" s="527"/>
      <c r="E57" s="527"/>
      <c r="F57" s="527"/>
      <c r="G57" s="527"/>
      <c r="H57" s="527"/>
      <c r="I57" s="527"/>
      <c r="J57" s="527"/>
      <c r="K57" s="527"/>
      <c r="L57" s="527"/>
      <c r="M57" s="527"/>
      <c r="N57" s="527"/>
      <c r="O57" s="527"/>
      <c r="P57" s="527"/>
      <c r="Q57" s="527"/>
      <c r="R57" s="527"/>
      <c r="S57" s="528"/>
      <c r="T57" s="226"/>
      <c r="U57" s="226"/>
      <c r="AN57" s="219"/>
    </row>
    <row r="58" spans="1:40" ht="12.75" customHeight="1" x14ac:dyDescent="0.25">
      <c r="A58" s="230"/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53"/>
      <c r="U58" s="226"/>
      <c r="AN58" s="219"/>
    </row>
    <row r="59" spans="1:40" ht="12.75" customHeight="1" x14ac:dyDescent="0.25">
      <c r="A59" s="220"/>
      <c r="B59" s="226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56"/>
      <c r="O59" s="256"/>
      <c r="P59" s="256"/>
      <c r="Q59" s="256"/>
      <c r="R59" s="256"/>
      <c r="S59" s="250"/>
      <c r="AN59" s="219"/>
    </row>
    <row r="60" spans="1:40" ht="12.75" customHeight="1" x14ac:dyDescent="0.3">
      <c r="A60" s="220"/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6"/>
      <c r="O60" s="226"/>
      <c r="P60" s="226"/>
      <c r="Q60" s="226"/>
      <c r="R60" s="226"/>
      <c r="S60" s="250"/>
      <c r="T60" s="529">
        <f>Sprache!$A$261</f>
        <v>0</v>
      </c>
      <c r="U60" s="530"/>
      <c r="V60" s="530"/>
      <c r="W60" s="530"/>
      <c r="X60" s="530"/>
      <c r="Y60" s="530"/>
      <c r="Z60" s="530"/>
      <c r="AA60" s="530"/>
      <c r="AB60" s="530"/>
      <c r="AC60" s="530"/>
      <c r="AD60" s="530"/>
      <c r="AE60" s="530"/>
      <c r="AF60" s="530"/>
      <c r="AG60" s="530"/>
      <c r="AH60" s="530"/>
      <c r="AI60" s="530"/>
      <c r="AJ60" s="530"/>
      <c r="AK60" s="530"/>
      <c r="AL60" s="530"/>
      <c r="AM60" s="530"/>
      <c r="AN60" s="531"/>
    </row>
    <row r="61" spans="1:40" ht="13" x14ac:dyDescent="0.25">
      <c r="A61" s="220"/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6"/>
      <c r="O61" s="226"/>
      <c r="P61" s="226"/>
      <c r="Q61" s="226"/>
      <c r="R61" s="226"/>
      <c r="S61" s="250"/>
      <c r="AN61" s="219"/>
    </row>
    <row r="62" spans="1:40" ht="13" x14ac:dyDescent="0.25">
      <c r="A62" s="220"/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6"/>
      <c r="O62" s="226"/>
      <c r="P62" s="226"/>
      <c r="Q62" s="226"/>
      <c r="R62" s="226"/>
      <c r="S62" s="250"/>
      <c r="U62" s="501" t="str">
        <f>Sprache!$A$190&amp;" ("&amp;Sprache!$A$218&amp;")"</f>
        <v>position (vu de l'intérieur)</v>
      </c>
      <c r="V62" s="501"/>
      <c r="W62" s="501"/>
      <c r="X62" s="501"/>
      <c r="Y62" s="501"/>
      <c r="Z62" s="501"/>
      <c r="AA62" s="501"/>
      <c r="AB62" s="501"/>
      <c r="AC62" s="501"/>
      <c r="AD62" s="501"/>
      <c r="AE62" s="501"/>
      <c r="AF62" s="501"/>
      <c r="AG62" s="501"/>
      <c r="AH62" s="501"/>
      <c r="AI62" s="501"/>
      <c r="AJ62" s="501"/>
      <c r="AK62" s="501"/>
      <c r="AL62" s="501"/>
      <c r="AM62" s="501"/>
      <c r="AN62" s="219"/>
    </row>
    <row r="63" spans="1:40" ht="13" x14ac:dyDescent="0.25">
      <c r="A63" s="220"/>
      <c r="D63" s="222"/>
      <c r="E63" s="222"/>
      <c r="F63" s="223"/>
      <c r="G63" s="223"/>
      <c r="H63" s="223"/>
      <c r="I63" s="223"/>
      <c r="J63" s="222"/>
      <c r="K63" s="222"/>
      <c r="L63" s="222"/>
      <c r="M63" s="222"/>
      <c r="N63" s="226"/>
      <c r="O63" s="226"/>
      <c r="P63" s="226"/>
      <c r="Q63" s="226"/>
      <c r="R63" s="226"/>
      <c r="S63" s="250"/>
      <c r="T63" s="257"/>
      <c r="U63" s="244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7"/>
      <c r="AL63" s="237"/>
      <c r="AM63" s="237"/>
      <c r="AN63" s="238"/>
    </row>
    <row r="64" spans="1:40" ht="12.75" customHeight="1" x14ac:dyDescent="0.25">
      <c r="A64" s="220"/>
      <c r="D64" s="222"/>
      <c r="E64" s="222"/>
      <c r="F64" s="223"/>
      <c r="G64" s="223"/>
      <c r="H64" s="223"/>
      <c r="I64" s="223"/>
      <c r="J64" s="222"/>
      <c r="K64" s="222"/>
      <c r="L64" s="222"/>
      <c r="M64" s="222"/>
      <c r="N64" s="226"/>
      <c r="O64" s="226"/>
      <c r="P64" s="226"/>
      <c r="Q64" s="226"/>
      <c r="R64" s="226"/>
      <c r="S64" s="250"/>
      <c r="T64" s="532" t="str">
        <f>Sprache!$A$182</f>
        <v>Type de montage</v>
      </c>
      <c r="U64" s="533"/>
      <c r="V64" s="533"/>
      <c r="W64" s="533"/>
      <c r="X64" s="533"/>
      <c r="Y64" s="533"/>
      <c r="Z64" s="533"/>
      <c r="AA64" s="533"/>
      <c r="AB64" s="533"/>
      <c r="AC64" s="533"/>
      <c r="AD64" s="533"/>
      <c r="AE64" s="533"/>
      <c r="AF64" s="533"/>
      <c r="AG64" s="533"/>
      <c r="AH64" s="533"/>
      <c r="AI64" s="533"/>
      <c r="AJ64" s="533"/>
      <c r="AK64" s="533"/>
      <c r="AL64" s="533"/>
      <c r="AM64" s="533"/>
      <c r="AN64" s="534"/>
    </row>
    <row r="65" spans="1:41" ht="12.75" customHeight="1" x14ac:dyDescent="0.5">
      <c r="A65" s="220"/>
      <c r="B65" s="252"/>
      <c r="C65" s="252"/>
      <c r="D65" s="252"/>
      <c r="E65" s="252"/>
      <c r="F65" s="223"/>
      <c r="G65" s="223"/>
      <c r="H65" s="223"/>
      <c r="I65" s="223"/>
      <c r="J65" s="252"/>
      <c r="K65" s="252"/>
      <c r="L65" s="252"/>
      <c r="M65" s="252"/>
      <c r="N65" s="226"/>
      <c r="O65" s="226"/>
      <c r="P65" s="226"/>
      <c r="Q65" s="226"/>
      <c r="R65" s="226"/>
      <c r="S65" s="250"/>
      <c r="T65" s="535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6"/>
      <c r="AL65" s="536"/>
      <c r="AM65" s="536"/>
      <c r="AN65" s="537"/>
    </row>
    <row r="66" spans="1:41" ht="12.75" customHeight="1" x14ac:dyDescent="0.5">
      <c r="A66" s="220"/>
      <c r="B66" s="252"/>
      <c r="C66" s="252"/>
      <c r="D66" s="252"/>
      <c r="E66" s="252"/>
      <c r="F66" s="223"/>
      <c r="G66" s="223"/>
      <c r="H66" s="223"/>
      <c r="I66" s="223"/>
      <c r="J66" s="252"/>
      <c r="K66" s="252"/>
      <c r="L66" s="252"/>
      <c r="M66" s="252"/>
      <c r="N66" s="226"/>
      <c r="O66" s="226"/>
      <c r="P66" s="226"/>
      <c r="Q66" s="226"/>
      <c r="R66" s="226"/>
      <c r="S66" s="250"/>
      <c r="T66" s="226"/>
      <c r="AN66" s="219"/>
    </row>
    <row r="67" spans="1:41" ht="13" x14ac:dyDescent="0.25">
      <c r="A67" s="220"/>
      <c r="H67" s="223"/>
      <c r="I67" s="223"/>
      <c r="J67" s="222"/>
      <c r="K67" s="222"/>
      <c r="L67" s="222"/>
      <c r="M67" s="222"/>
      <c r="N67" s="226"/>
      <c r="O67" s="226"/>
      <c r="P67" s="226"/>
      <c r="Q67" s="226"/>
      <c r="R67" s="226"/>
      <c r="S67" s="250"/>
      <c r="T67" s="226"/>
      <c r="U67" s="226"/>
      <c r="AN67" s="219"/>
    </row>
    <row r="68" spans="1:41" x14ac:dyDescent="0.25">
      <c r="A68" s="220"/>
      <c r="S68" s="258"/>
      <c r="U68" s="226"/>
      <c r="AN68" s="219"/>
    </row>
    <row r="69" spans="1:41" x14ac:dyDescent="0.25">
      <c r="A69" s="220"/>
      <c r="S69" s="258"/>
      <c r="AN69" s="219"/>
    </row>
    <row r="70" spans="1:41" ht="13" x14ac:dyDescent="0.3">
      <c r="A70" s="220"/>
      <c r="B70" s="251"/>
      <c r="C70" s="251"/>
      <c r="D70" s="251"/>
      <c r="E70" s="251"/>
      <c r="F70" s="251"/>
      <c r="G70" s="251"/>
      <c r="H70" s="251"/>
      <c r="K70" s="224"/>
      <c r="L70" s="224"/>
      <c r="M70" s="224"/>
      <c r="N70" s="224"/>
      <c r="O70" s="224"/>
      <c r="P70" s="224"/>
      <c r="Q70" s="224"/>
      <c r="S70" s="258"/>
      <c r="AN70" s="219"/>
    </row>
    <row r="71" spans="1:41" ht="13" x14ac:dyDescent="0.3">
      <c r="A71" s="220"/>
      <c r="B71" s="224"/>
      <c r="C71" s="224"/>
      <c r="D71" s="224"/>
      <c r="E71" s="224"/>
      <c r="F71" s="224"/>
      <c r="G71" s="224"/>
      <c r="H71" s="224"/>
      <c r="I71" s="223"/>
      <c r="J71" s="223"/>
      <c r="K71" s="224"/>
      <c r="L71" s="224"/>
      <c r="M71" s="224"/>
      <c r="N71" s="224"/>
      <c r="O71" s="224"/>
      <c r="P71" s="224"/>
      <c r="Q71" s="224"/>
      <c r="R71" s="223"/>
      <c r="S71" s="259"/>
      <c r="AN71" s="219"/>
    </row>
    <row r="72" spans="1:41" ht="13" x14ac:dyDescent="0.3">
      <c r="A72" s="260"/>
      <c r="B72" s="251"/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61"/>
      <c r="U72" s="251"/>
      <c r="V72" s="251"/>
      <c r="W72" s="251"/>
      <c r="X72" s="251"/>
      <c r="Y72" s="251"/>
      <c r="Z72" s="251"/>
      <c r="AA72" s="251"/>
      <c r="AB72" s="251"/>
      <c r="AC72" s="251"/>
      <c r="AD72" s="248"/>
      <c r="AE72" s="251"/>
      <c r="AF72" s="251"/>
      <c r="AG72" s="251"/>
      <c r="AH72" s="251"/>
      <c r="AI72" s="251"/>
      <c r="AJ72" s="251"/>
      <c r="AK72" s="251"/>
      <c r="AL72" s="251"/>
      <c r="AM72" s="251"/>
      <c r="AN72" s="219"/>
    </row>
    <row r="73" spans="1:41" ht="13" x14ac:dyDescent="0.3">
      <c r="A73" s="260"/>
      <c r="B73" s="251"/>
      <c r="C73" s="251"/>
      <c r="D73" s="251"/>
      <c r="E73" s="251"/>
      <c r="F73" s="251"/>
      <c r="G73" s="251"/>
      <c r="H73" s="251"/>
      <c r="I73" s="251"/>
      <c r="J73" s="251"/>
      <c r="K73" s="224"/>
      <c r="L73" s="224"/>
      <c r="M73" s="224"/>
      <c r="N73" s="224"/>
      <c r="O73" s="224"/>
      <c r="P73" s="224"/>
      <c r="Q73" s="224"/>
      <c r="R73" s="224"/>
      <c r="S73" s="243"/>
      <c r="T73" s="226"/>
      <c r="U73" s="251"/>
      <c r="V73" s="251"/>
      <c r="W73" s="251" t="s">
        <v>680</v>
      </c>
      <c r="X73" s="530" t="str">
        <f>Sprache!$A$183</f>
        <v>frontal</v>
      </c>
      <c r="Y73" s="530"/>
      <c r="Z73" s="530"/>
      <c r="AA73" s="530"/>
      <c r="AB73" s="251"/>
      <c r="AC73" s="251"/>
      <c r="AD73" s="251"/>
      <c r="AE73" s="251"/>
      <c r="AF73" s="251"/>
      <c r="AG73" s="251" t="s">
        <v>681</v>
      </c>
      <c r="AH73" s="530" t="str">
        <f>Sprache!$A$181</f>
        <v>standard</v>
      </c>
      <c r="AI73" s="530"/>
      <c r="AJ73" s="530"/>
      <c r="AK73" s="530"/>
      <c r="AL73" s="251"/>
      <c r="AM73" s="251"/>
      <c r="AN73" s="262"/>
      <c r="AO73" s="251"/>
    </row>
    <row r="74" spans="1:41" ht="13.5" thickBot="1" x14ac:dyDescent="0.35">
      <c r="A74" s="263"/>
      <c r="B74" s="264"/>
      <c r="C74" s="264"/>
      <c r="D74" s="264"/>
      <c r="E74" s="264"/>
      <c r="F74" s="264"/>
      <c r="G74" s="264"/>
      <c r="H74" s="264"/>
      <c r="I74" s="264"/>
      <c r="J74" s="264"/>
      <c r="K74" s="265"/>
      <c r="L74" s="265"/>
      <c r="M74" s="265"/>
      <c r="N74" s="266"/>
      <c r="O74" s="266"/>
      <c r="P74" s="266"/>
      <c r="Q74" s="266"/>
      <c r="R74" s="266"/>
      <c r="S74" s="267"/>
      <c r="T74" s="266"/>
      <c r="U74" s="538" t="str">
        <f>Sprache!$A$200&amp;" "&amp;Sprache!$A$51&amp;" "&amp;Sprache!$A$188</f>
        <v>pas avec dérouler extérieur</v>
      </c>
      <c r="V74" s="538"/>
      <c r="W74" s="538"/>
      <c r="X74" s="538"/>
      <c r="Y74" s="538"/>
      <c r="Z74" s="538"/>
      <c r="AA74" s="538"/>
      <c r="AB74" s="538"/>
      <c r="AC74" s="538"/>
      <c r="AD74" s="538"/>
      <c r="AE74" s="268"/>
      <c r="AF74" s="268"/>
      <c r="AG74" s="268"/>
      <c r="AH74" s="268"/>
      <c r="AI74" s="268"/>
      <c r="AJ74" s="268"/>
      <c r="AK74" s="268"/>
      <c r="AL74" s="268"/>
      <c r="AM74" s="268"/>
      <c r="AN74" s="269"/>
    </row>
    <row r="75" spans="1:41" x14ac:dyDescent="0.25">
      <c r="A75" s="270" t="str">
        <f>Titelblatt!A61</f>
        <v>Copyright by SSAG / gcp</v>
      </c>
      <c r="B75" s="271"/>
      <c r="C75" s="272"/>
      <c r="D75" s="271"/>
      <c r="E75" s="271"/>
      <c r="F75" s="271"/>
      <c r="G75" s="271"/>
      <c r="H75" s="271"/>
      <c r="I75" s="522" t="str">
        <f>Titelblatt!L61</f>
        <v>Massaufnahmeformulare Schenker/MF_VSeZip_P2157_P2158_P2159</v>
      </c>
      <c r="J75" s="522"/>
      <c r="K75" s="522"/>
      <c r="L75" s="522"/>
      <c r="M75" s="522"/>
      <c r="N75" s="522"/>
      <c r="O75" s="522"/>
      <c r="P75" s="522"/>
      <c r="Q75" s="522"/>
      <c r="R75" s="522"/>
      <c r="S75" s="522"/>
      <c r="T75" s="522"/>
      <c r="U75" s="522"/>
      <c r="V75" s="522"/>
      <c r="W75" s="522"/>
      <c r="X75" s="522"/>
      <c r="Y75" s="522"/>
      <c r="Z75" s="522"/>
      <c r="AA75" s="522"/>
      <c r="AB75" s="522"/>
      <c r="AC75" s="522"/>
      <c r="AD75" s="522"/>
      <c r="AE75" s="522"/>
      <c r="AF75" s="522"/>
      <c r="AG75" s="522"/>
      <c r="AH75" s="271"/>
      <c r="AI75" s="271"/>
      <c r="AJ75" s="271"/>
      <c r="AK75" s="271"/>
      <c r="AL75" s="271"/>
      <c r="AM75" s="271"/>
      <c r="AN75" s="273" t="str">
        <f>Titelblatt!BA61</f>
        <v>14.05.2018 / AX Vers. 4</v>
      </c>
    </row>
    <row r="76" spans="1:41" x14ac:dyDescent="0.25"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</row>
    <row r="77" spans="1:41" x14ac:dyDescent="0.25">
      <c r="B77" s="226"/>
      <c r="C77" s="226"/>
      <c r="D77" s="226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</row>
    <row r="78" spans="1:41" x14ac:dyDescent="0.25">
      <c r="B78" s="226"/>
      <c r="C78" s="226"/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</row>
    <row r="79" spans="1:41" x14ac:dyDescent="0.25">
      <c r="B79" s="226"/>
      <c r="C79" s="226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</row>
    <row r="80" spans="1:41" x14ac:dyDescent="0.25">
      <c r="B80" s="226"/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</row>
    <row r="81" spans="2:21" x14ac:dyDescent="0.25">
      <c r="B81" s="226"/>
      <c r="C81" s="226"/>
      <c r="D81" s="226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</row>
    <row r="82" spans="2:21" x14ac:dyDescent="0.25">
      <c r="B82" s="226"/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</row>
    <row r="83" spans="2:21" x14ac:dyDescent="0.25"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</row>
    <row r="84" spans="2:21" x14ac:dyDescent="0.25">
      <c r="B84" s="226"/>
      <c r="C84" s="226"/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</row>
    <row r="85" spans="2:21" x14ac:dyDescent="0.25">
      <c r="B85" s="226"/>
      <c r="C85" s="226"/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</row>
    <row r="86" spans="2:21" x14ac:dyDescent="0.25">
      <c r="B86" s="226"/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</row>
    <row r="87" spans="2:21" x14ac:dyDescent="0.25">
      <c r="B87" s="226"/>
      <c r="C87" s="226"/>
      <c r="D87" s="226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</row>
    <row r="88" spans="2:21" x14ac:dyDescent="0.25">
      <c r="B88" s="226"/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</row>
    <row r="89" spans="2:21" x14ac:dyDescent="0.25">
      <c r="B89" s="226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</row>
    <row r="90" spans="2:21" x14ac:dyDescent="0.25">
      <c r="B90" s="226"/>
      <c r="C90" s="226"/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</row>
    <row r="91" spans="2:21" x14ac:dyDescent="0.25">
      <c r="B91" s="226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</row>
    <row r="92" spans="2:21" x14ac:dyDescent="0.25"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</row>
    <row r="93" spans="2:21" x14ac:dyDescent="0.25">
      <c r="B93" s="226"/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</row>
    <row r="94" spans="2:21" x14ac:dyDescent="0.25">
      <c r="B94" s="226"/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</row>
    <row r="95" spans="2:21" x14ac:dyDescent="0.25">
      <c r="B95" s="226"/>
      <c r="C95" s="226"/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</row>
    <row r="96" spans="2:21" x14ac:dyDescent="0.25">
      <c r="B96" s="226"/>
      <c r="C96" s="226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</row>
    <row r="97" spans="2:21" x14ac:dyDescent="0.25">
      <c r="B97" s="226"/>
      <c r="C97" s="226"/>
      <c r="D97" s="226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</row>
    <row r="98" spans="2:21" x14ac:dyDescent="0.25">
      <c r="B98" s="226"/>
      <c r="C98" s="226"/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</row>
    <row r="99" spans="2:21" x14ac:dyDescent="0.25">
      <c r="B99" s="226"/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</row>
    <row r="100" spans="2:21" x14ac:dyDescent="0.25">
      <c r="B100" s="226"/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</row>
    <row r="101" spans="2:21" x14ac:dyDescent="0.25">
      <c r="B101" s="226"/>
      <c r="C101" s="226"/>
      <c r="D101" s="226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</row>
    <row r="102" spans="2:21" x14ac:dyDescent="0.25">
      <c r="B102" s="226"/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</row>
    <row r="103" spans="2:21" x14ac:dyDescent="0.25">
      <c r="B103" s="226"/>
      <c r="C103" s="226"/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</row>
    <row r="104" spans="2:21" x14ac:dyDescent="0.25">
      <c r="B104" s="226"/>
      <c r="C104" s="226"/>
      <c r="D104" s="226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</row>
    <row r="105" spans="2:21" x14ac:dyDescent="0.25">
      <c r="B105" s="226"/>
      <c r="C105" s="226"/>
      <c r="D105" s="226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</row>
    <row r="106" spans="2:21" x14ac:dyDescent="0.25">
      <c r="B106" s="226"/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</row>
    <row r="107" spans="2:21" x14ac:dyDescent="0.25">
      <c r="B107" s="226"/>
      <c r="C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</row>
    <row r="108" spans="2:21" x14ac:dyDescent="0.25">
      <c r="B108" s="226"/>
      <c r="C108" s="226"/>
      <c r="D108" s="226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</row>
    <row r="109" spans="2:21" x14ac:dyDescent="0.25">
      <c r="B109" s="226"/>
      <c r="C109" s="226"/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</row>
    <row r="110" spans="2:21" x14ac:dyDescent="0.25">
      <c r="B110" s="226"/>
      <c r="C110" s="226"/>
      <c r="D110" s="226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</row>
    <row r="111" spans="2:21" x14ac:dyDescent="0.25">
      <c r="B111" s="226"/>
      <c r="C111" s="226"/>
      <c r="D111" s="226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</row>
    <row r="112" spans="2:21" x14ac:dyDescent="0.25">
      <c r="B112" s="226"/>
      <c r="C112" s="226"/>
      <c r="D112" s="226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</row>
    <row r="113" spans="2:21" x14ac:dyDescent="0.25">
      <c r="B113" s="226"/>
      <c r="C113" s="226"/>
      <c r="D113" s="226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</row>
    <row r="114" spans="2:21" x14ac:dyDescent="0.25">
      <c r="B114" s="226"/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</row>
    <row r="115" spans="2:21" x14ac:dyDescent="0.25">
      <c r="B115" s="226"/>
      <c r="C115" s="226"/>
      <c r="D115" s="226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</row>
    <row r="116" spans="2:21" x14ac:dyDescent="0.25">
      <c r="B116" s="226"/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</row>
    <row r="117" spans="2:21" x14ac:dyDescent="0.25">
      <c r="B117" s="226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</row>
    <row r="118" spans="2:21" x14ac:dyDescent="0.25">
      <c r="B118" s="226"/>
      <c r="C118" s="226"/>
      <c r="D118" s="226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</row>
    <row r="119" spans="2:21" x14ac:dyDescent="0.25">
      <c r="B119" s="226"/>
      <c r="C119" s="226"/>
      <c r="D119" s="226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</row>
    <row r="120" spans="2:21" x14ac:dyDescent="0.25">
      <c r="B120" s="226"/>
      <c r="C120" s="226"/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</row>
    <row r="121" spans="2:21" x14ac:dyDescent="0.25">
      <c r="B121" s="226"/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</row>
    <row r="122" spans="2:21" x14ac:dyDescent="0.25"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</row>
    <row r="123" spans="2:21" x14ac:dyDescent="0.25"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</row>
    <row r="124" spans="2:21" x14ac:dyDescent="0.25">
      <c r="B124" s="226"/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</row>
    <row r="125" spans="2:21" x14ac:dyDescent="0.25">
      <c r="B125" s="226"/>
      <c r="C125" s="226"/>
      <c r="D125" s="226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</row>
    <row r="126" spans="2:21" x14ac:dyDescent="0.25">
      <c r="B126" s="226"/>
      <c r="C126" s="226"/>
      <c r="D126" s="226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</row>
    <row r="127" spans="2:21" x14ac:dyDescent="0.25">
      <c r="B127" s="226"/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</row>
    <row r="128" spans="2:21" x14ac:dyDescent="0.25">
      <c r="B128" s="226"/>
      <c r="C128" s="226"/>
      <c r="D128" s="226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</row>
    <row r="129" spans="2:21" x14ac:dyDescent="0.25">
      <c r="B129" s="226"/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</row>
    <row r="130" spans="2:21" x14ac:dyDescent="0.25">
      <c r="B130" s="226"/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</row>
    <row r="131" spans="2:21" x14ac:dyDescent="0.25">
      <c r="B131" s="226"/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</row>
    <row r="132" spans="2:21" x14ac:dyDescent="0.25">
      <c r="B132" s="226"/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</row>
    <row r="133" spans="2:21" x14ac:dyDescent="0.25">
      <c r="B133" s="226"/>
      <c r="C133" s="226"/>
      <c r="D133" s="226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</row>
    <row r="134" spans="2:21" x14ac:dyDescent="0.25">
      <c r="B134" s="226"/>
      <c r="C134" s="226"/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</row>
    <row r="135" spans="2:21" x14ac:dyDescent="0.25">
      <c r="B135" s="226"/>
      <c r="C135" s="226"/>
      <c r="D135" s="226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</row>
    <row r="136" spans="2:21" x14ac:dyDescent="0.25">
      <c r="B136" s="226"/>
      <c r="C136" s="226"/>
      <c r="D136" s="226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</row>
    <row r="137" spans="2:21" x14ac:dyDescent="0.25">
      <c r="B137" s="226"/>
      <c r="C137" s="226"/>
      <c r="D137" s="226"/>
      <c r="E137" s="226"/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</row>
    <row r="138" spans="2:21" x14ac:dyDescent="0.25">
      <c r="B138" s="226"/>
      <c r="C138" s="226"/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</row>
    <row r="139" spans="2:21" x14ac:dyDescent="0.25">
      <c r="B139" s="226"/>
      <c r="C139" s="226"/>
      <c r="D139" s="226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</row>
    <row r="140" spans="2:21" x14ac:dyDescent="0.25">
      <c r="B140" s="226"/>
      <c r="C140" s="226"/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</row>
    <row r="141" spans="2:21" x14ac:dyDescent="0.25">
      <c r="B141" s="226"/>
      <c r="C141" s="226"/>
      <c r="D141" s="226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</row>
    <row r="142" spans="2:21" x14ac:dyDescent="0.25"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</row>
    <row r="143" spans="2:21" x14ac:dyDescent="0.25">
      <c r="B143" s="226"/>
      <c r="C143" s="226"/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</row>
    <row r="144" spans="2:21" x14ac:dyDescent="0.25">
      <c r="B144" s="226"/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</row>
    <row r="145" spans="2:21" x14ac:dyDescent="0.25">
      <c r="B145" s="226"/>
      <c r="C145" s="226"/>
      <c r="D145" s="226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</row>
    <row r="146" spans="2:21" x14ac:dyDescent="0.25">
      <c r="B146" s="226"/>
      <c r="C146" s="226"/>
      <c r="D146" s="226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</row>
    <row r="147" spans="2:21" x14ac:dyDescent="0.25">
      <c r="B147" s="226"/>
      <c r="C147" s="226"/>
      <c r="D147" s="226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</row>
    <row r="148" spans="2:21" x14ac:dyDescent="0.25"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</row>
    <row r="149" spans="2:21" x14ac:dyDescent="0.25">
      <c r="B149" s="226"/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</row>
    <row r="150" spans="2:21" x14ac:dyDescent="0.25">
      <c r="B150" s="226"/>
      <c r="C150" s="226"/>
      <c r="D150" s="226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</row>
    <row r="151" spans="2:21" x14ac:dyDescent="0.25">
      <c r="B151" s="226"/>
      <c r="C151" s="226"/>
      <c r="D151" s="226"/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</row>
    <row r="152" spans="2:21" x14ac:dyDescent="0.25">
      <c r="B152" s="226"/>
      <c r="C152" s="226"/>
      <c r="D152" s="226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</row>
    <row r="153" spans="2:21" x14ac:dyDescent="0.25">
      <c r="B153" s="226"/>
      <c r="C153" s="226"/>
      <c r="D153" s="226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</row>
    <row r="154" spans="2:21" x14ac:dyDescent="0.25">
      <c r="B154" s="226"/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</row>
    <row r="155" spans="2:21" x14ac:dyDescent="0.25">
      <c r="B155" s="226"/>
      <c r="C155" s="226"/>
      <c r="D155" s="226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</row>
    <row r="156" spans="2:21" x14ac:dyDescent="0.25">
      <c r="B156" s="226"/>
      <c r="C156" s="226"/>
      <c r="D156" s="226"/>
      <c r="E156" s="226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  <c r="R156" s="226"/>
      <c r="S156" s="226"/>
      <c r="T156" s="226"/>
      <c r="U156" s="226"/>
    </row>
    <row r="157" spans="2:21" x14ac:dyDescent="0.25">
      <c r="B157" s="226"/>
      <c r="C157" s="226"/>
      <c r="D157" s="226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</row>
  </sheetData>
  <sheetProtection sheet="1" objects="1" scenarios="1" selectLockedCells="1"/>
  <mergeCells count="18">
    <mergeCell ref="A1:O2"/>
    <mergeCell ref="R1:AF2"/>
    <mergeCell ref="A26:S27"/>
    <mergeCell ref="Z26:AN27"/>
    <mergeCell ref="A42:S43"/>
    <mergeCell ref="T42:AN43"/>
    <mergeCell ref="U44:AC44"/>
    <mergeCell ref="AE44:AM44"/>
    <mergeCell ref="U45:AC45"/>
    <mergeCell ref="AE45:AM45"/>
    <mergeCell ref="U74:AD74"/>
    <mergeCell ref="I75:AG75"/>
    <mergeCell ref="A56:S57"/>
    <mergeCell ref="T60:AN60"/>
    <mergeCell ref="U62:AM62"/>
    <mergeCell ref="T64:AN65"/>
    <mergeCell ref="X73:AA73"/>
    <mergeCell ref="AH73:AK73"/>
  </mergeCells>
  <printOptions horizontalCentered="1" verticalCentered="1"/>
  <pageMargins left="0.39370078740157483" right="0.39370078740157483" top="0.59055118110236227" bottom="0.39370078740157483" header="0.59055118110236227" footer="0.39370078740157483"/>
  <pageSetup paperSize="9" scale="8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>
    <pageSetUpPr fitToPage="1"/>
  </sheetPr>
  <dimension ref="A1:BK80"/>
  <sheetViews>
    <sheetView showGridLines="0" showZeros="0" showOutlineSymbols="0" zoomScaleNormal="100" workbookViewId="0">
      <selection activeCell="V15" sqref="V15:AA15"/>
    </sheetView>
  </sheetViews>
  <sheetFormatPr baseColWidth="10" defaultColWidth="9.44140625" defaultRowHeight="12.5" x14ac:dyDescent="0.25"/>
  <cols>
    <col min="1" max="1" width="3" style="7" customWidth="1"/>
    <col min="2" max="21" width="1.77734375" style="7" customWidth="1"/>
    <col min="22" max="29" width="2.33203125" style="7" customWidth="1"/>
    <col min="30" max="30" width="2.33203125" style="57" customWidth="1"/>
    <col min="31" max="63" width="2.33203125" style="7" customWidth="1"/>
    <col min="64" max="16384" width="9.44140625" style="7"/>
  </cols>
  <sheetData>
    <row r="1" spans="1:63" ht="18" customHeight="1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582" t="str">
        <f>Titelblatt!$L$2</f>
        <v>VSe110Zip (P2157)</v>
      </c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0"/>
      <c r="AF1" s="592" t="str">
        <f>Titelblatt!$AQ$3</f>
        <v>N° de page</v>
      </c>
      <c r="AG1" s="593"/>
      <c r="AH1" s="593"/>
      <c r="AI1" s="594"/>
      <c r="AJ1" s="592" t="str">
        <f>Sprache!$A$33</f>
        <v>nbre pages</v>
      </c>
      <c r="AK1" s="593"/>
      <c r="AL1" s="593"/>
      <c r="AM1" s="594"/>
      <c r="AN1" s="51"/>
      <c r="AO1" s="425" t="str">
        <f>Titelblatt!$AQ$1&amp;" "&amp;Titelblatt!$BA$1&amp;" "&amp;Titelblatt!$BD$1</f>
        <v>N° de commande K T</v>
      </c>
      <c r="AP1" s="426"/>
      <c r="AQ1" s="426"/>
      <c r="AR1" s="426"/>
      <c r="AS1" s="426"/>
      <c r="AT1" s="426"/>
      <c r="AU1" s="426"/>
      <c r="AV1" s="426"/>
      <c r="AW1" s="426"/>
      <c r="AX1" s="426"/>
      <c r="AY1" s="426"/>
      <c r="AZ1" s="426"/>
      <c r="BA1" s="426"/>
      <c r="BB1" s="426"/>
      <c r="BC1" s="426"/>
      <c r="BD1" s="426"/>
      <c r="BE1" s="438"/>
      <c r="BF1" s="425" t="str">
        <f>Titelblatt!$BH$1</f>
        <v>type</v>
      </c>
      <c r="BG1" s="426"/>
      <c r="BH1" s="426"/>
      <c r="BI1" s="426"/>
      <c r="BJ1" s="426"/>
      <c r="BK1" s="427"/>
    </row>
    <row r="2" spans="1:63" ht="18" customHeight="1" x14ac:dyDescent="0.35">
      <c r="A2" s="13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585" t="str">
        <f>Titelblatt!$L$3</f>
        <v>VSe115Zip (P2158)</v>
      </c>
      <c r="M2" s="585"/>
      <c r="N2" s="585"/>
      <c r="O2" s="585"/>
      <c r="P2" s="585"/>
      <c r="Q2" s="585"/>
      <c r="R2" s="585"/>
      <c r="S2" s="585"/>
      <c r="T2" s="585"/>
      <c r="U2" s="585"/>
      <c r="V2" s="585"/>
      <c r="W2" s="585"/>
      <c r="X2" s="585"/>
      <c r="Y2" s="585"/>
      <c r="Z2" s="585"/>
      <c r="AA2" s="585"/>
      <c r="AB2" s="585"/>
      <c r="AC2" s="585"/>
      <c r="AD2" s="585"/>
      <c r="AE2" s="52"/>
      <c r="AF2" s="596"/>
      <c r="AG2" s="597"/>
      <c r="AH2" s="597"/>
      <c r="AI2" s="598"/>
      <c r="AJ2" s="596"/>
      <c r="AK2" s="597"/>
      <c r="AL2" s="597"/>
      <c r="AM2" s="598"/>
      <c r="AN2" s="274"/>
      <c r="AO2" s="599">
        <f>Titelblatt!$AQ$2</f>
        <v>0</v>
      </c>
      <c r="AP2" s="600"/>
      <c r="AQ2" s="600"/>
      <c r="AR2" s="600"/>
      <c r="AS2" s="600"/>
      <c r="AT2" s="600"/>
      <c r="AU2" s="600"/>
      <c r="AV2" s="600"/>
      <c r="AW2" s="600"/>
      <c r="AX2" s="600"/>
      <c r="AY2" s="600"/>
      <c r="AZ2" s="600"/>
      <c r="BA2" s="600"/>
      <c r="BB2" s="600"/>
      <c r="BC2" s="600"/>
      <c r="BD2" s="600"/>
      <c r="BE2" s="601"/>
      <c r="BF2" s="607">
        <f>Titelblatt!BH2</f>
        <v>0</v>
      </c>
      <c r="BG2" s="608"/>
      <c r="BH2" s="608"/>
      <c r="BI2" s="608"/>
      <c r="BJ2" s="608"/>
      <c r="BK2" s="609"/>
    </row>
    <row r="3" spans="1:63" ht="18" customHeight="1" x14ac:dyDescent="0.25">
      <c r="A3" s="13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585" t="str">
        <f>Titelblatt!$L$4</f>
        <v>VSe155Zip (P2159)</v>
      </c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5"/>
      <c r="BG3" s="125"/>
      <c r="BH3" s="125"/>
      <c r="BI3" s="125"/>
      <c r="BJ3" s="125"/>
      <c r="BK3" s="126"/>
    </row>
    <row r="4" spans="1:63" ht="18" customHeight="1" x14ac:dyDescent="0.4">
      <c r="A4" s="13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53"/>
      <c r="AB4" s="53"/>
      <c r="AC4" s="108"/>
      <c r="AD4" s="54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55"/>
      <c r="BH4" s="108"/>
      <c r="BI4" s="108"/>
      <c r="BJ4" s="108"/>
      <c r="BK4" s="17"/>
    </row>
    <row r="5" spans="1:63" ht="16" customHeight="1" x14ac:dyDescent="0.35">
      <c r="A5" s="162"/>
      <c r="B5" s="163" t="str">
        <f>Sprache!$A$83</f>
        <v>colonne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21"/>
      <c r="R5" s="21"/>
      <c r="S5" s="21"/>
      <c r="T5" s="21"/>
      <c r="U5" s="56"/>
      <c r="V5" s="581"/>
      <c r="W5" s="423"/>
      <c r="X5" s="423"/>
      <c r="Y5" s="423"/>
      <c r="Z5" s="423"/>
      <c r="AA5" s="423"/>
      <c r="AB5" s="581"/>
      <c r="AC5" s="423"/>
      <c r="AD5" s="423"/>
      <c r="AE5" s="423"/>
      <c r="AF5" s="423"/>
      <c r="AG5" s="423"/>
      <c r="AH5" s="581"/>
      <c r="AI5" s="423"/>
      <c r="AJ5" s="423"/>
      <c r="AK5" s="423"/>
      <c r="AL5" s="423"/>
      <c r="AM5" s="423"/>
      <c r="AN5" s="581"/>
      <c r="AO5" s="423"/>
      <c r="AP5" s="423"/>
      <c r="AQ5" s="423"/>
      <c r="AR5" s="423"/>
      <c r="AS5" s="423"/>
      <c r="AT5" s="581"/>
      <c r="AU5" s="423"/>
      <c r="AV5" s="423"/>
      <c r="AW5" s="423"/>
      <c r="AX5" s="423"/>
      <c r="AY5" s="423"/>
      <c r="AZ5" s="581"/>
      <c r="BA5" s="423"/>
      <c r="BB5" s="423"/>
      <c r="BC5" s="423"/>
      <c r="BD5" s="423"/>
      <c r="BE5" s="423"/>
      <c r="BF5" s="581"/>
      <c r="BG5" s="423"/>
      <c r="BH5" s="423"/>
      <c r="BI5" s="423"/>
      <c r="BJ5" s="423"/>
      <c r="BK5" s="437"/>
    </row>
    <row r="6" spans="1:63" ht="16" customHeight="1" x14ac:dyDescent="0.35">
      <c r="A6" s="165"/>
      <c r="B6" s="166" t="str">
        <f>Sprache!$A$84</f>
        <v>N° de fenêtre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08"/>
      <c r="R6" s="108"/>
      <c r="S6" s="108"/>
      <c r="T6" s="108"/>
      <c r="U6" s="17"/>
      <c r="V6" s="591"/>
      <c r="W6" s="583"/>
      <c r="X6" s="583"/>
      <c r="Y6" s="583"/>
      <c r="Z6" s="583"/>
      <c r="AA6" s="584"/>
      <c r="AB6" s="591"/>
      <c r="AC6" s="583"/>
      <c r="AD6" s="602"/>
      <c r="AE6" s="583"/>
      <c r="AF6" s="602"/>
      <c r="AG6" s="584"/>
      <c r="AH6" s="591"/>
      <c r="AI6" s="583"/>
      <c r="AJ6" s="583"/>
      <c r="AK6" s="583"/>
      <c r="AL6" s="583"/>
      <c r="AM6" s="584"/>
      <c r="AN6" s="591"/>
      <c r="AO6" s="583"/>
      <c r="AP6" s="602"/>
      <c r="AQ6" s="583"/>
      <c r="AR6" s="602"/>
      <c r="AS6" s="584"/>
      <c r="AT6" s="591"/>
      <c r="AU6" s="583"/>
      <c r="AV6" s="602"/>
      <c r="AW6" s="583"/>
      <c r="AX6" s="602"/>
      <c r="AY6" s="584"/>
      <c r="AZ6" s="591"/>
      <c r="BA6" s="583"/>
      <c r="BB6" s="583"/>
      <c r="BC6" s="583"/>
      <c r="BD6" s="583"/>
      <c r="BE6" s="584"/>
      <c r="BF6" s="606"/>
      <c r="BG6" s="583"/>
      <c r="BH6" s="583"/>
      <c r="BI6" s="583"/>
      <c r="BJ6" s="583"/>
      <c r="BK6" s="610"/>
    </row>
    <row r="7" spans="1:63" ht="16" customHeight="1" x14ac:dyDescent="0.25">
      <c r="A7" s="13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7"/>
      <c r="V7" s="588"/>
      <c r="W7" s="580"/>
      <c r="X7" s="580"/>
      <c r="Y7" s="580"/>
      <c r="Z7" s="580"/>
      <c r="AA7" s="590"/>
      <c r="AB7" s="588"/>
      <c r="AC7" s="580"/>
      <c r="AD7" s="580"/>
      <c r="AE7" s="580"/>
      <c r="AF7" s="580"/>
      <c r="AG7" s="590"/>
      <c r="AH7" s="588"/>
      <c r="AI7" s="580"/>
      <c r="AJ7" s="580"/>
      <c r="AK7" s="580"/>
      <c r="AL7" s="580"/>
      <c r="AM7" s="590"/>
      <c r="AN7" s="588"/>
      <c r="AO7" s="580"/>
      <c r="AP7" s="580"/>
      <c r="AQ7" s="580"/>
      <c r="AR7" s="580"/>
      <c r="AS7" s="590"/>
      <c r="AT7" s="588"/>
      <c r="AU7" s="580"/>
      <c r="AV7" s="580"/>
      <c r="AW7" s="580"/>
      <c r="AX7" s="580"/>
      <c r="AY7" s="590"/>
      <c r="AZ7" s="588"/>
      <c r="BA7" s="580"/>
      <c r="BB7" s="580"/>
      <c r="BC7" s="580"/>
      <c r="BD7" s="580"/>
      <c r="BE7" s="590"/>
      <c r="BF7" s="588"/>
      <c r="BG7" s="580"/>
      <c r="BH7" s="580"/>
      <c r="BI7" s="580"/>
      <c r="BJ7" s="580"/>
      <c r="BK7" s="603"/>
    </row>
    <row r="8" spans="1:63" ht="16" customHeight="1" x14ac:dyDescent="0.25">
      <c r="A8" s="13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7"/>
      <c r="V8" s="588"/>
      <c r="W8" s="580"/>
      <c r="X8" s="580"/>
      <c r="Y8" s="580"/>
      <c r="Z8" s="580"/>
      <c r="AA8" s="590"/>
      <c r="AB8" s="588"/>
      <c r="AC8" s="580"/>
      <c r="AD8" s="580"/>
      <c r="AE8" s="580"/>
      <c r="AF8" s="580"/>
      <c r="AG8" s="590"/>
      <c r="AH8" s="588"/>
      <c r="AI8" s="580"/>
      <c r="AJ8" s="580"/>
      <c r="AK8" s="580"/>
      <c r="AL8" s="580"/>
      <c r="AM8" s="590"/>
      <c r="AN8" s="588"/>
      <c r="AO8" s="580"/>
      <c r="AP8" s="580"/>
      <c r="AQ8" s="580"/>
      <c r="AR8" s="580"/>
      <c r="AS8" s="590"/>
      <c r="AT8" s="588"/>
      <c r="AU8" s="580"/>
      <c r="AV8" s="580"/>
      <c r="AW8" s="580"/>
      <c r="AX8" s="580"/>
      <c r="AY8" s="590"/>
      <c r="AZ8" s="588"/>
      <c r="BA8" s="580"/>
      <c r="BB8" s="580"/>
      <c r="BC8" s="580"/>
      <c r="BD8" s="580"/>
      <c r="BE8" s="590"/>
      <c r="BF8" s="588"/>
      <c r="BG8" s="580"/>
      <c r="BH8" s="580"/>
      <c r="BI8" s="580"/>
      <c r="BJ8" s="580"/>
      <c r="BK8" s="603"/>
    </row>
    <row r="9" spans="1:63" ht="16" customHeight="1" x14ac:dyDescent="0.25">
      <c r="A9" s="13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7"/>
      <c r="V9" s="589"/>
      <c r="W9" s="586"/>
      <c r="X9" s="586"/>
      <c r="Y9" s="586"/>
      <c r="Z9" s="586"/>
      <c r="AA9" s="587"/>
      <c r="AB9" s="589"/>
      <c r="AC9" s="586"/>
      <c r="AD9" s="586"/>
      <c r="AE9" s="586"/>
      <c r="AF9" s="586"/>
      <c r="AG9" s="587"/>
      <c r="AH9" s="589"/>
      <c r="AI9" s="586"/>
      <c r="AJ9" s="586"/>
      <c r="AK9" s="586"/>
      <c r="AL9" s="586"/>
      <c r="AM9" s="587"/>
      <c r="AN9" s="589"/>
      <c r="AO9" s="586"/>
      <c r="AP9" s="586"/>
      <c r="AQ9" s="586"/>
      <c r="AR9" s="586"/>
      <c r="AS9" s="587"/>
      <c r="AT9" s="589"/>
      <c r="AU9" s="586"/>
      <c r="AV9" s="586"/>
      <c r="AW9" s="586"/>
      <c r="AX9" s="586"/>
      <c r="AY9" s="587"/>
      <c r="AZ9" s="589"/>
      <c r="BA9" s="586"/>
      <c r="BB9" s="586"/>
      <c r="BC9" s="586"/>
      <c r="BD9" s="586"/>
      <c r="BE9" s="587"/>
      <c r="BF9" s="589"/>
      <c r="BG9" s="586"/>
      <c r="BH9" s="586"/>
      <c r="BI9" s="586"/>
      <c r="BJ9" s="586"/>
      <c r="BK9" s="604"/>
    </row>
    <row r="10" spans="1:63" s="287" customFormat="1" ht="16" customHeight="1" x14ac:dyDescent="0.2">
      <c r="A10" s="286"/>
      <c r="B10" s="29" t="str">
        <f>Sprache!$A$85</f>
        <v>nombre de stores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30"/>
      <c r="V10" s="595"/>
      <c r="W10" s="443"/>
      <c r="X10" s="443"/>
      <c r="Y10" s="443"/>
      <c r="Z10" s="443"/>
      <c r="AA10" s="443"/>
      <c r="AB10" s="595"/>
      <c r="AC10" s="443"/>
      <c r="AD10" s="443"/>
      <c r="AE10" s="443"/>
      <c r="AF10" s="443"/>
      <c r="AG10" s="443"/>
      <c r="AH10" s="595"/>
      <c r="AI10" s="443"/>
      <c r="AJ10" s="443"/>
      <c r="AK10" s="443"/>
      <c r="AL10" s="443"/>
      <c r="AM10" s="443"/>
      <c r="AN10" s="595"/>
      <c r="AO10" s="443"/>
      <c r="AP10" s="443"/>
      <c r="AQ10" s="443"/>
      <c r="AR10" s="443"/>
      <c r="AS10" s="443"/>
      <c r="AT10" s="595"/>
      <c r="AU10" s="443"/>
      <c r="AV10" s="443"/>
      <c r="AW10" s="443"/>
      <c r="AX10" s="443"/>
      <c r="AY10" s="443"/>
      <c r="AZ10" s="595"/>
      <c r="BA10" s="443"/>
      <c r="BB10" s="443"/>
      <c r="BC10" s="443"/>
      <c r="BD10" s="443"/>
      <c r="BE10" s="443"/>
      <c r="BF10" s="595"/>
      <c r="BG10" s="443"/>
      <c r="BH10" s="443"/>
      <c r="BI10" s="443"/>
      <c r="BJ10" s="443"/>
      <c r="BK10" s="605"/>
    </row>
    <row r="11" spans="1:63" s="287" customFormat="1" ht="16" customHeight="1" x14ac:dyDescent="0.2">
      <c r="A11" s="550"/>
      <c r="B11" s="288" t="s">
        <v>96</v>
      </c>
      <c r="C11" s="289"/>
      <c r="D11" s="290" t="s">
        <v>92</v>
      </c>
      <c r="E11" s="291" t="str">
        <f>Sprache!$A$87</f>
        <v>largeur de l'installation</v>
      </c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92"/>
      <c r="V11" s="565"/>
      <c r="W11" s="370"/>
      <c r="X11" s="370"/>
      <c r="Y11" s="370"/>
      <c r="Z11" s="370"/>
      <c r="AA11" s="370"/>
      <c r="AB11" s="565"/>
      <c r="AC11" s="370"/>
      <c r="AD11" s="370"/>
      <c r="AE11" s="370"/>
      <c r="AF11" s="370"/>
      <c r="AG11" s="370"/>
      <c r="AH11" s="565"/>
      <c r="AI11" s="370"/>
      <c r="AJ11" s="370"/>
      <c r="AK11" s="370"/>
      <c r="AL11" s="370"/>
      <c r="AM11" s="370"/>
      <c r="AN11" s="565"/>
      <c r="AO11" s="370"/>
      <c r="AP11" s="370"/>
      <c r="AQ11" s="370"/>
      <c r="AR11" s="370"/>
      <c r="AS11" s="370"/>
      <c r="AT11" s="565"/>
      <c r="AU11" s="370"/>
      <c r="AV11" s="370"/>
      <c r="AW11" s="370"/>
      <c r="AX11" s="370"/>
      <c r="AY11" s="370"/>
      <c r="AZ11" s="565"/>
      <c r="BA11" s="370"/>
      <c r="BB11" s="370"/>
      <c r="BC11" s="370"/>
      <c r="BD11" s="370"/>
      <c r="BE11" s="370"/>
      <c r="BF11" s="565"/>
      <c r="BG11" s="370"/>
      <c r="BH11" s="370"/>
      <c r="BI11" s="370"/>
      <c r="BJ11" s="370"/>
      <c r="BK11" s="570"/>
    </row>
    <row r="12" spans="1:63" s="287" customFormat="1" ht="16" customHeight="1" x14ac:dyDescent="0.2">
      <c r="A12" s="550"/>
      <c r="B12" s="337" t="s">
        <v>165</v>
      </c>
      <c r="C12" s="339"/>
      <c r="D12" s="348" t="s">
        <v>92</v>
      </c>
      <c r="E12" s="338" t="str">
        <f>Sprache!$A$92</f>
        <v>hauteur de montage</v>
      </c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49"/>
      <c r="V12" s="554"/>
      <c r="W12" s="459"/>
      <c r="X12" s="459"/>
      <c r="Y12" s="459"/>
      <c r="Z12" s="459"/>
      <c r="AA12" s="459"/>
      <c r="AB12" s="554"/>
      <c r="AC12" s="459"/>
      <c r="AD12" s="459"/>
      <c r="AE12" s="459"/>
      <c r="AF12" s="459"/>
      <c r="AG12" s="459"/>
      <c r="AH12" s="554"/>
      <c r="AI12" s="459"/>
      <c r="AJ12" s="459"/>
      <c r="AK12" s="459"/>
      <c r="AL12" s="459"/>
      <c r="AM12" s="459"/>
      <c r="AN12" s="554"/>
      <c r="AO12" s="459"/>
      <c r="AP12" s="459"/>
      <c r="AQ12" s="459"/>
      <c r="AR12" s="459"/>
      <c r="AS12" s="459"/>
      <c r="AT12" s="554"/>
      <c r="AU12" s="459"/>
      <c r="AV12" s="459"/>
      <c r="AW12" s="459"/>
      <c r="AX12" s="459"/>
      <c r="AY12" s="459"/>
      <c r="AZ12" s="554"/>
      <c r="BA12" s="459"/>
      <c r="BB12" s="459"/>
      <c r="BC12" s="459"/>
      <c r="BD12" s="459"/>
      <c r="BE12" s="459"/>
      <c r="BF12" s="554"/>
      <c r="BG12" s="459"/>
      <c r="BH12" s="459"/>
      <c r="BI12" s="459"/>
      <c r="BJ12" s="459"/>
      <c r="BK12" s="568"/>
    </row>
    <row r="13" spans="1:63" s="287" customFormat="1" ht="16" customHeight="1" x14ac:dyDescent="0.2">
      <c r="A13" s="550" t="str">
        <f>Sprache!$A$95</f>
        <v>actionnement (z.T. entraînement)</v>
      </c>
      <c r="B13" s="343" t="str">
        <f>Sprache!$A$97</f>
        <v>mode d'entraînement</v>
      </c>
      <c r="C13" s="344"/>
      <c r="D13" s="344"/>
      <c r="E13" s="344"/>
      <c r="F13" s="344"/>
      <c r="G13" s="344"/>
      <c r="H13" s="344"/>
      <c r="I13" s="344"/>
      <c r="J13" s="344"/>
      <c r="K13" s="344"/>
      <c r="L13" s="338"/>
      <c r="M13" s="338"/>
      <c r="N13" s="338"/>
      <c r="O13" s="338"/>
      <c r="P13" s="338"/>
      <c r="Q13" s="346"/>
      <c r="R13" s="346"/>
      <c r="S13" s="346"/>
      <c r="T13" s="346"/>
      <c r="U13" s="341" t="s">
        <v>950</v>
      </c>
      <c r="V13" s="565"/>
      <c r="W13" s="370"/>
      <c r="X13" s="370"/>
      <c r="Y13" s="370"/>
      <c r="Z13" s="370"/>
      <c r="AA13" s="370"/>
      <c r="AB13" s="565"/>
      <c r="AC13" s="370"/>
      <c r="AD13" s="370"/>
      <c r="AE13" s="370"/>
      <c r="AF13" s="370"/>
      <c r="AG13" s="370"/>
      <c r="AH13" s="565"/>
      <c r="AI13" s="370"/>
      <c r="AJ13" s="370"/>
      <c r="AK13" s="370"/>
      <c r="AL13" s="370"/>
      <c r="AM13" s="370"/>
      <c r="AN13" s="565"/>
      <c r="AO13" s="370"/>
      <c r="AP13" s="370"/>
      <c r="AQ13" s="370"/>
      <c r="AR13" s="370"/>
      <c r="AS13" s="370"/>
      <c r="AT13" s="565"/>
      <c r="AU13" s="370"/>
      <c r="AV13" s="370"/>
      <c r="AW13" s="370"/>
      <c r="AX13" s="370"/>
      <c r="AY13" s="370"/>
      <c r="AZ13" s="565"/>
      <c r="BA13" s="370"/>
      <c r="BB13" s="370"/>
      <c r="BC13" s="370"/>
      <c r="BD13" s="370"/>
      <c r="BE13" s="370"/>
      <c r="BF13" s="565"/>
      <c r="BG13" s="370"/>
      <c r="BH13" s="370"/>
      <c r="BI13" s="370"/>
      <c r="BJ13" s="370"/>
      <c r="BK13" s="570"/>
    </row>
    <row r="14" spans="1:63" s="287" customFormat="1" ht="12" customHeight="1" x14ac:dyDescent="0.2">
      <c r="A14" s="550"/>
      <c r="B14" s="576" t="str">
        <f>"G = "&amp;Sprache!$A$256&amp;"; GO = "&amp;Sprache!$A$256&amp;" "&amp;Sprache!$A$258&amp;" "&amp;Sprache!$A$211&amp;"; M = "&amp;Sprache!$A$215&amp;"; MF = "&amp;Sprache!$A$208&amp;"; O = "&amp;Sprache!$A$255</f>
        <v>G = transmission; GO = transmission avec boucle; M = moteur; MF = Moteur avec radio; O = sans</v>
      </c>
      <c r="C14" s="577"/>
      <c r="D14" s="577"/>
      <c r="E14" s="577"/>
      <c r="F14" s="577"/>
      <c r="G14" s="577"/>
      <c r="H14" s="577"/>
      <c r="I14" s="577"/>
      <c r="J14" s="577"/>
      <c r="K14" s="577"/>
      <c r="L14" s="577"/>
      <c r="M14" s="577"/>
      <c r="N14" s="577"/>
      <c r="O14" s="577"/>
      <c r="P14" s="577"/>
      <c r="Q14" s="577"/>
      <c r="R14" s="577"/>
      <c r="S14" s="577"/>
      <c r="T14" s="577"/>
      <c r="U14" s="577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8"/>
      <c r="AI14" s="578"/>
      <c r="AJ14" s="578"/>
      <c r="AK14" s="578"/>
      <c r="AL14" s="578"/>
      <c r="AM14" s="578"/>
      <c r="AN14" s="578"/>
      <c r="AO14" s="578"/>
      <c r="AP14" s="578"/>
      <c r="AQ14" s="578"/>
      <c r="AR14" s="578"/>
      <c r="AS14" s="578"/>
      <c r="AT14" s="578"/>
      <c r="AU14" s="578"/>
      <c r="AV14" s="578"/>
      <c r="AW14" s="578"/>
      <c r="AX14" s="578"/>
      <c r="AY14" s="578"/>
      <c r="AZ14" s="578"/>
      <c r="BA14" s="578"/>
      <c r="BB14" s="578"/>
      <c r="BC14" s="578"/>
      <c r="BD14" s="578"/>
      <c r="BE14" s="578"/>
      <c r="BF14" s="578"/>
      <c r="BG14" s="578"/>
      <c r="BH14" s="578"/>
      <c r="BI14" s="578"/>
      <c r="BJ14" s="578"/>
      <c r="BK14" s="579"/>
    </row>
    <row r="15" spans="1:63" s="287" customFormat="1" ht="16" customHeight="1" x14ac:dyDescent="0.2">
      <c r="A15" s="550"/>
      <c r="B15" s="343" t="str">
        <f>Sprache!$A$190&amp;" ("&amp;Sprache!$A$218&amp;")"</f>
        <v>position (vu de l'intérieur)</v>
      </c>
      <c r="C15" s="344"/>
      <c r="D15" s="344"/>
      <c r="E15" s="344"/>
      <c r="F15" s="344"/>
      <c r="G15" s="344"/>
      <c r="H15" s="344"/>
      <c r="I15" s="344"/>
      <c r="J15" s="344"/>
      <c r="K15" s="347"/>
      <c r="L15" s="338"/>
      <c r="M15" s="338"/>
      <c r="N15" s="338"/>
      <c r="O15" s="338"/>
      <c r="P15" s="338"/>
      <c r="Q15" s="338"/>
      <c r="R15" s="338"/>
      <c r="S15" s="340"/>
      <c r="T15" s="340"/>
      <c r="U15" s="341" t="s">
        <v>679</v>
      </c>
      <c r="V15" s="552"/>
      <c r="W15" s="553"/>
      <c r="X15" s="553"/>
      <c r="Y15" s="553"/>
      <c r="Z15" s="553"/>
      <c r="AA15" s="553"/>
      <c r="AB15" s="552"/>
      <c r="AC15" s="553"/>
      <c r="AD15" s="553"/>
      <c r="AE15" s="553"/>
      <c r="AF15" s="553"/>
      <c r="AG15" s="553"/>
      <c r="AH15" s="552"/>
      <c r="AI15" s="553"/>
      <c r="AJ15" s="553"/>
      <c r="AK15" s="553"/>
      <c r="AL15" s="553"/>
      <c r="AM15" s="553"/>
      <c r="AN15" s="552"/>
      <c r="AO15" s="553"/>
      <c r="AP15" s="553"/>
      <c r="AQ15" s="553"/>
      <c r="AR15" s="553"/>
      <c r="AS15" s="553"/>
      <c r="AT15" s="552"/>
      <c r="AU15" s="553"/>
      <c r="AV15" s="553"/>
      <c r="AW15" s="553"/>
      <c r="AX15" s="553"/>
      <c r="AY15" s="553"/>
      <c r="AZ15" s="552"/>
      <c r="BA15" s="553"/>
      <c r="BB15" s="553"/>
      <c r="BC15" s="553"/>
      <c r="BD15" s="553"/>
      <c r="BE15" s="553"/>
      <c r="BF15" s="552"/>
      <c r="BG15" s="553"/>
      <c r="BH15" s="553"/>
      <c r="BI15" s="553"/>
      <c r="BJ15" s="553"/>
      <c r="BK15" s="558"/>
    </row>
    <row r="16" spans="1:63" s="321" customFormat="1" ht="12" customHeight="1" x14ac:dyDescent="0.2">
      <c r="A16" s="550"/>
      <c r="B16" s="571" t="str">
        <f>Sprache!$A$219&amp;" "&amp;Sprache!$A$218&amp;" "&amp;Sprache!$A$231&amp;" "&amp;Sprache!$A$232&amp;" "&amp;Sprache!$A$189&amp;" / "&amp;Sprache!$A$188</f>
        <v>toujours vu de l'intérieur indépendant si dérouler interieur / dérouler extérieur</v>
      </c>
      <c r="C16" s="572"/>
      <c r="D16" s="572"/>
      <c r="E16" s="572"/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2"/>
      <c r="S16" s="572"/>
      <c r="T16" s="572"/>
      <c r="U16" s="572"/>
      <c r="V16" s="573"/>
      <c r="W16" s="573"/>
      <c r="X16" s="573"/>
      <c r="Y16" s="573"/>
      <c r="Z16" s="573"/>
      <c r="AA16" s="573"/>
      <c r="AB16" s="573"/>
      <c r="AC16" s="573"/>
      <c r="AD16" s="573"/>
      <c r="AE16" s="573"/>
      <c r="AF16" s="573"/>
      <c r="AG16" s="573"/>
      <c r="AH16" s="573"/>
      <c r="AI16" s="573"/>
      <c r="AJ16" s="573"/>
      <c r="AK16" s="573"/>
      <c r="AL16" s="573"/>
      <c r="AM16" s="573"/>
      <c r="AN16" s="573"/>
      <c r="AO16" s="573"/>
      <c r="AP16" s="573"/>
      <c r="AQ16" s="573"/>
      <c r="AR16" s="573"/>
      <c r="AS16" s="573"/>
      <c r="AT16" s="573"/>
      <c r="AU16" s="573"/>
      <c r="AV16" s="573"/>
      <c r="AW16" s="573"/>
      <c r="AX16" s="573"/>
      <c r="AY16" s="573"/>
      <c r="AZ16" s="573"/>
      <c r="BA16" s="573"/>
      <c r="BB16" s="573"/>
      <c r="BC16" s="573"/>
      <c r="BD16" s="573"/>
      <c r="BE16" s="573"/>
      <c r="BF16" s="573"/>
      <c r="BG16" s="573"/>
      <c r="BH16" s="573"/>
      <c r="BI16" s="573"/>
      <c r="BJ16" s="573"/>
      <c r="BK16" s="574"/>
    </row>
    <row r="17" spans="1:63" s="287" customFormat="1" ht="16" customHeight="1" x14ac:dyDescent="0.2">
      <c r="A17" s="550"/>
      <c r="B17" s="300" t="str">
        <f>Sprache!$A$184</f>
        <v>Sortie de câble</v>
      </c>
      <c r="C17" s="301"/>
      <c r="D17" s="301"/>
      <c r="E17" s="301"/>
      <c r="F17" s="301"/>
      <c r="G17" s="301"/>
      <c r="H17" s="301"/>
      <c r="I17" s="301"/>
      <c r="J17" s="305"/>
      <c r="K17" s="306"/>
      <c r="L17" s="302"/>
      <c r="M17" s="302"/>
      <c r="N17" s="302"/>
      <c r="O17" s="302"/>
      <c r="P17" s="302"/>
      <c r="Q17" s="302"/>
      <c r="R17" s="302"/>
      <c r="S17" s="303"/>
      <c r="T17" s="303"/>
      <c r="U17" s="304" t="s">
        <v>892</v>
      </c>
      <c r="V17" s="552"/>
      <c r="W17" s="553"/>
      <c r="X17" s="553"/>
      <c r="Y17" s="553"/>
      <c r="Z17" s="553"/>
      <c r="AA17" s="553"/>
      <c r="AB17" s="552"/>
      <c r="AC17" s="553"/>
      <c r="AD17" s="553"/>
      <c r="AE17" s="553"/>
      <c r="AF17" s="553"/>
      <c r="AG17" s="553"/>
      <c r="AH17" s="552"/>
      <c r="AI17" s="553"/>
      <c r="AJ17" s="553"/>
      <c r="AK17" s="553"/>
      <c r="AL17" s="553"/>
      <c r="AM17" s="553"/>
      <c r="AN17" s="552"/>
      <c r="AO17" s="553"/>
      <c r="AP17" s="553"/>
      <c r="AQ17" s="553"/>
      <c r="AR17" s="553"/>
      <c r="AS17" s="553"/>
      <c r="AT17" s="552"/>
      <c r="AU17" s="553"/>
      <c r="AV17" s="553"/>
      <c r="AW17" s="553"/>
      <c r="AX17" s="553"/>
      <c r="AY17" s="553"/>
      <c r="AZ17" s="552"/>
      <c r="BA17" s="553"/>
      <c r="BB17" s="553"/>
      <c r="BC17" s="553"/>
      <c r="BD17" s="553"/>
      <c r="BE17" s="553"/>
      <c r="BF17" s="552"/>
      <c r="BG17" s="553"/>
      <c r="BH17" s="553"/>
      <c r="BI17" s="553"/>
      <c r="BJ17" s="553"/>
      <c r="BK17" s="558"/>
    </row>
    <row r="18" spans="1:63" s="287" customFormat="1" ht="16" customHeight="1" x14ac:dyDescent="0.2">
      <c r="A18" s="550"/>
      <c r="B18" s="300">
        <f>Sprache!$A$176</f>
        <v>0</v>
      </c>
      <c r="C18" s="301"/>
      <c r="D18" s="301"/>
      <c r="E18" s="301"/>
      <c r="F18" s="301"/>
      <c r="G18" s="301"/>
      <c r="H18" s="301"/>
      <c r="I18" s="301"/>
      <c r="J18" s="301"/>
      <c r="K18" s="301"/>
      <c r="L18" s="302"/>
      <c r="M18" s="307"/>
      <c r="N18" s="308"/>
      <c r="O18" s="308"/>
      <c r="P18" s="308"/>
      <c r="Q18" s="308"/>
      <c r="R18" s="307"/>
      <c r="S18" s="307"/>
      <c r="T18" s="307"/>
      <c r="U18" s="304" t="s">
        <v>901</v>
      </c>
      <c r="V18" s="552"/>
      <c r="W18" s="553"/>
      <c r="X18" s="553"/>
      <c r="Y18" s="553"/>
      <c r="Z18" s="553"/>
      <c r="AA18" s="553"/>
      <c r="AB18" s="552"/>
      <c r="AC18" s="553"/>
      <c r="AD18" s="553"/>
      <c r="AE18" s="553"/>
      <c r="AF18" s="553"/>
      <c r="AG18" s="553"/>
      <c r="AH18" s="552"/>
      <c r="AI18" s="553"/>
      <c r="AJ18" s="553"/>
      <c r="AK18" s="553"/>
      <c r="AL18" s="553"/>
      <c r="AM18" s="553"/>
      <c r="AN18" s="552"/>
      <c r="AO18" s="553"/>
      <c r="AP18" s="553"/>
      <c r="AQ18" s="553"/>
      <c r="AR18" s="553"/>
      <c r="AS18" s="553"/>
      <c r="AT18" s="552"/>
      <c r="AU18" s="553"/>
      <c r="AV18" s="553"/>
      <c r="AW18" s="553"/>
      <c r="AX18" s="553"/>
      <c r="AY18" s="553"/>
      <c r="AZ18" s="552"/>
      <c r="BA18" s="553"/>
      <c r="BB18" s="553"/>
      <c r="BC18" s="553"/>
      <c r="BD18" s="553"/>
      <c r="BE18" s="553"/>
      <c r="BF18" s="552"/>
      <c r="BG18" s="553"/>
      <c r="BH18" s="553"/>
      <c r="BI18" s="553"/>
      <c r="BJ18" s="553"/>
      <c r="BK18" s="558"/>
    </row>
    <row r="19" spans="1:63" s="287" customFormat="1" ht="16" customHeight="1" x14ac:dyDescent="0.2">
      <c r="A19" s="550"/>
      <c r="B19" s="350" t="str">
        <f>Sprache!$A$256&amp;" "&amp;Sprache!$A$193</f>
        <v>transmission externe</v>
      </c>
      <c r="C19" s="344"/>
      <c r="D19" s="344"/>
      <c r="E19" s="344"/>
      <c r="F19" s="344"/>
      <c r="G19" s="344"/>
      <c r="H19" s="344"/>
      <c r="I19" s="344"/>
      <c r="J19" s="344"/>
      <c r="K19" s="344"/>
      <c r="L19" s="338"/>
      <c r="M19" s="346"/>
      <c r="N19" s="345"/>
      <c r="O19" s="345"/>
      <c r="P19" s="345"/>
      <c r="Q19" s="345"/>
      <c r="R19" s="346"/>
      <c r="S19" s="346"/>
      <c r="T19" s="346"/>
      <c r="U19" s="341" t="s">
        <v>893</v>
      </c>
      <c r="V19" s="552"/>
      <c r="W19" s="553"/>
      <c r="X19" s="553"/>
      <c r="Y19" s="553"/>
      <c r="Z19" s="553"/>
      <c r="AA19" s="553"/>
      <c r="AB19" s="552"/>
      <c r="AC19" s="553"/>
      <c r="AD19" s="553"/>
      <c r="AE19" s="553"/>
      <c r="AF19" s="553"/>
      <c r="AG19" s="553"/>
      <c r="AH19" s="552"/>
      <c r="AI19" s="553"/>
      <c r="AJ19" s="553"/>
      <c r="AK19" s="553"/>
      <c r="AL19" s="553"/>
      <c r="AM19" s="553"/>
      <c r="AN19" s="552"/>
      <c r="AO19" s="553"/>
      <c r="AP19" s="553"/>
      <c r="AQ19" s="553"/>
      <c r="AR19" s="553"/>
      <c r="AS19" s="553"/>
      <c r="AT19" s="552"/>
      <c r="AU19" s="553"/>
      <c r="AV19" s="553"/>
      <c r="AW19" s="553"/>
      <c r="AX19" s="553"/>
      <c r="AY19" s="553"/>
      <c r="AZ19" s="552"/>
      <c r="BA19" s="553"/>
      <c r="BB19" s="553"/>
      <c r="BC19" s="553"/>
      <c r="BD19" s="553"/>
      <c r="BE19" s="553"/>
      <c r="BF19" s="552"/>
      <c r="BG19" s="553"/>
      <c r="BH19" s="553"/>
      <c r="BI19" s="553"/>
      <c r="BJ19" s="553"/>
      <c r="BK19" s="558"/>
    </row>
    <row r="20" spans="1:63" s="287" customFormat="1" ht="12" customHeight="1" x14ac:dyDescent="0.2">
      <c r="A20" s="550"/>
      <c r="B20" s="571" t="str">
        <f>Sprache!$A$212&amp;" = 35-85mm"</f>
        <v>mesure = 35-85mm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2"/>
      <c r="P20" s="572"/>
      <c r="Q20" s="572"/>
      <c r="R20" s="572"/>
      <c r="S20" s="572"/>
      <c r="T20" s="572"/>
      <c r="U20" s="572"/>
      <c r="V20" s="572"/>
      <c r="W20" s="572"/>
      <c r="X20" s="572"/>
      <c r="Y20" s="572"/>
      <c r="Z20" s="572"/>
      <c r="AA20" s="572"/>
      <c r="AB20" s="572"/>
      <c r="AC20" s="572"/>
      <c r="AD20" s="572"/>
      <c r="AE20" s="572"/>
      <c r="AF20" s="572"/>
      <c r="AG20" s="572"/>
      <c r="AH20" s="572"/>
      <c r="AI20" s="572"/>
      <c r="AJ20" s="572"/>
      <c r="AK20" s="572"/>
      <c r="AL20" s="572"/>
      <c r="AM20" s="572"/>
      <c r="AN20" s="572"/>
      <c r="AO20" s="572"/>
      <c r="AP20" s="572"/>
      <c r="AQ20" s="572"/>
      <c r="AR20" s="572"/>
      <c r="AS20" s="572"/>
      <c r="AT20" s="572"/>
      <c r="AU20" s="572"/>
      <c r="AV20" s="572"/>
      <c r="AW20" s="572"/>
      <c r="AX20" s="572"/>
      <c r="AY20" s="572"/>
      <c r="AZ20" s="572"/>
      <c r="BA20" s="572"/>
      <c r="BB20" s="572"/>
      <c r="BC20" s="572"/>
      <c r="BD20" s="572"/>
      <c r="BE20" s="572"/>
      <c r="BF20" s="572"/>
      <c r="BG20" s="572"/>
      <c r="BH20" s="572"/>
      <c r="BI20" s="572"/>
      <c r="BJ20" s="572"/>
      <c r="BK20" s="575"/>
    </row>
    <row r="21" spans="1:63" s="287" customFormat="1" ht="16" customHeight="1" x14ac:dyDescent="0.2">
      <c r="A21" s="550"/>
      <c r="B21" s="343" t="str">
        <f>Sprache!$A$100</f>
        <v>manivelle</v>
      </c>
      <c r="C21" s="344"/>
      <c r="D21" s="344"/>
      <c r="E21" s="344"/>
      <c r="F21" s="344"/>
      <c r="G21" s="344"/>
      <c r="H21" s="344"/>
      <c r="I21" s="344"/>
      <c r="J21" s="344"/>
      <c r="K21" s="345"/>
      <c r="L21" s="345"/>
      <c r="M21" s="346"/>
      <c r="N21" s="345"/>
      <c r="O21" s="345"/>
      <c r="P21" s="344" t="s">
        <v>828</v>
      </c>
      <c r="Q21" s="344" t="str">
        <f>Sprache!$A$263</f>
        <v>type</v>
      </c>
      <c r="R21" s="344"/>
      <c r="S21" s="344"/>
      <c r="T21" s="344"/>
      <c r="U21" s="341"/>
      <c r="V21" s="552"/>
      <c r="W21" s="553"/>
      <c r="X21" s="553"/>
      <c r="Y21" s="553"/>
      <c r="Z21" s="553"/>
      <c r="AA21" s="553"/>
      <c r="AB21" s="552"/>
      <c r="AC21" s="553"/>
      <c r="AD21" s="553"/>
      <c r="AE21" s="553"/>
      <c r="AF21" s="553"/>
      <c r="AG21" s="553"/>
      <c r="AH21" s="552"/>
      <c r="AI21" s="553"/>
      <c r="AJ21" s="553"/>
      <c r="AK21" s="553"/>
      <c r="AL21" s="553"/>
      <c r="AM21" s="553"/>
      <c r="AN21" s="552"/>
      <c r="AO21" s="553"/>
      <c r="AP21" s="553"/>
      <c r="AQ21" s="553"/>
      <c r="AR21" s="553"/>
      <c r="AS21" s="553"/>
      <c r="AT21" s="552"/>
      <c r="AU21" s="553"/>
      <c r="AV21" s="553"/>
      <c r="AW21" s="553"/>
      <c r="AX21" s="553"/>
      <c r="AY21" s="553"/>
      <c r="AZ21" s="552"/>
      <c r="BA21" s="553"/>
      <c r="BB21" s="553"/>
      <c r="BC21" s="553"/>
      <c r="BD21" s="553"/>
      <c r="BE21" s="553"/>
      <c r="BF21" s="552"/>
      <c r="BG21" s="553"/>
      <c r="BH21" s="553"/>
      <c r="BI21" s="553"/>
      <c r="BJ21" s="553"/>
      <c r="BK21" s="558"/>
    </row>
    <row r="22" spans="1:63" s="287" customFormat="1" ht="12" customHeight="1" x14ac:dyDescent="0.2">
      <c r="A22" s="550"/>
      <c r="B22" s="571" t="str">
        <f>Sprache!$A$143&amp;" "&amp;Sprache!$A$145&amp;"; "&amp;Sprache!$A$143&amp;" "&amp;Sprache!$A$146&amp;";  "&amp;Sprache!$A$143&amp;" "&amp;Sprache!$A$147&amp;"; "&amp;Sprache!$A$144&amp;" "&amp;Sprache!$A$145&amp;"; "&amp;Sprache!$A$144&amp;" "&amp;Sprache!$A$146&amp;";  "&amp;Sprache!$A$144&amp;" "&amp;Sprache!$A$147</f>
        <v>Sta fixe; Sta extensible;  Sta amovible; aluminium fixe; aluminium extensible;  aluminium amovible</v>
      </c>
      <c r="C22" s="572"/>
      <c r="D22" s="572"/>
      <c r="E22" s="572"/>
      <c r="F22" s="572"/>
      <c r="G22" s="572"/>
      <c r="H22" s="572"/>
      <c r="I22" s="572"/>
      <c r="J22" s="572"/>
      <c r="K22" s="572"/>
      <c r="L22" s="572"/>
      <c r="M22" s="572"/>
      <c r="N22" s="572"/>
      <c r="O22" s="572"/>
      <c r="P22" s="572"/>
      <c r="Q22" s="572"/>
      <c r="R22" s="572"/>
      <c r="S22" s="572"/>
      <c r="T22" s="572"/>
      <c r="U22" s="572"/>
      <c r="V22" s="573"/>
      <c r="W22" s="573"/>
      <c r="X22" s="573"/>
      <c r="Y22" s="573"/>
      <c r="Z22" s="573"/>
      <c r="AA22" s="573"/>
      <c r="AB22" s="573"/>
      <c r="AC22" s="573"/>
      <c r="AD22" s="573"/>
      <c r="AE22" s="573"/>
      <c r="AF22" s="573"/>
      <c r="AG22" s="573"/>
      <c r="AH22" s="573"/>
      <c r="AI22" s="573"/>
      <c r="AJ22" s="573"/>
      <c r="AK22" s="573"/>
      <c r="AL22" s="573"/>
      <c r="AM22" s="573"/>
      <c r="AN22" s="573"/>
      <c r="AO22" s="573"/>
      <c r="AP22" s="573"/>
      <c r="AQ22" s="573"/>
      <c r="AR22" s="573"/>
      <c r="AS22" s="573"/>
      <c r="AT22" s="573"/>
      <c r="AU22" s="573"/>
      <c r="AV22" s="573"/>
      <c r="AW22" s="573"/>
      <c r="AX22" s="573"/>
      <c r="AY22" s="573"/>
      <c r="AZ22" s="573"/>
      <c r="BA22" s="573"/>
      <c r="BB22" s="573"/>
      <c r="BC22" s="573"/>
      <c r="BD22" s="573"/>
      <c r="BE22" s="573"/>
      <c r="BF22" s="573"/>
      <c r="BG22" s="573"/>
      <c r="BH22" s="573"/>
      <c r="BI22" s="573"/>
      <c r="BJ22" s="573"/>
      <c r="BK22" s="574"/>
    </row>
    <row r="23" spans="1:63" s="287" customFormat="1" ht="16" customHeight="1" x14ac:dyDescent="0.2">
      <c r="A23" s="550"/>
      <c r="B23" s="343"/>
      <c r="C23" s="344"/>
      <c r="D23" s="344"/>
      <c r="E23" s="344"/>
      <c r="F23" s="344"/>
      <c r="G23" s="344"/>
      <c r="H23" s="344"/>
      <c r="I23" s="344"/>
      <c r="J23" s="344"/>
      <c r="K23" s="344"/>
      <c r="L23" s="338"/>
      <c r="M23" s="346"/>
      <c r="N23" s="345"/>
      <c r="O23" s="345"/>
      <c r="P23" s="344" t="s">
        <v>828</v>
      </c>
      <c r="Q23" s="344" t="str">
        <f>Sprache!$A$101</f>
        <v>couleur</v>
      </c>
      <c r="R23" s="344"/>
      <c r="S23" s="344"/>
      <c r="T23" s="344"/>
      <c r="U23" s="341"/>
      <c r="V23" s="552"/>
      <c r="W23" s="553"/>
      <c r="X23" s="553"/>
      <c r="Y23" s="553"/>
      <c r="Z23" s="553"/>
      <c r="AA23" s="553"/>
      <c r="AB23" s="552"/>
      <c r="AC23" s="553"/>
      <c r="AD23" s="553"/>
      <c r="AE23" s="553"/>
      <c r="AF23" s="553"/>
      <c r="AG23" s="553"/>
      <c r="AH23" s="552"/>
      <c r="AI23" s="553"/>
      <c r="AJ23" s="553"/>
      <c r="AK23" s="553"/>
      <c r="AL23" s="553"/>
      <c r="AM23" s="553"/>
      <c r="AN23" s="552"/>
      <c r="AO23" s="553"/>
      <c r="AP23" s="553"/>
      <c r="AQ23" s="553"/>
      <c r="AR23" s="553"/>
      <c r="AS23" s="553"/>
      <c r="AT23" s="552"/>
      <c r="AU23" s="553"/>
      <c r="AV23" s="553"/>
      <c r="AW23" s="553"/>
      <c r="AX23" s="553"/>
      <c r="AY23" s="553"/>
      <c r="AZ23" s="552"/>
      <c r="BA23" s="553"/>
      <c r="BB23" s="553"/>
      <c r="BC23" s="553"/>
      <c r="BD23" s="553"/>
      <c r="BE23" s="553"/>
      <c r="BF23" s="552"/>
      <c r="BG23" s="553"/>
      <c r="BH23" s="553"/>
      <c r="BI23" s="553"/>
      <c r="BJ23" s="553"/>
      <c r="BK23" s="558"/>
    </row>
    <row r="24" spans="1:63" s="287" customFormat="1" ht="12" customHeight="1" x14ac:dyDescent="0.2">
      <c r="A24" s="550"/>
      <c r="B24" s="571" t="str">
        <f>Sprache!$A$214&amp;"; "&amp;Sprache!$A$213&amp;"; "&amp;Sprache!$A$71</f>
        <v>blanc; gris; anodisé incolore</v>
      </c>
      <c r="C24" s="572"/>
      <c r="D24" s="572"/>
      <c r="E24" s="572"/>
      <c r="F24" s="572"/>
      <c r="G24" s="572"/>
      <c r="H24" s="572"/>
      <c r="I24" s="572"/>
      <c r="J24" s="572"/>
      <c r="K24" s="572"/>
      <c r="L24" s="572"/>
      <c r="M24" s="572"/>
      <c r="N24" s="572"/>
      <c r="O24" s="572"/>
      <c r="P24" s="572"/>
      <c r="Q24" s="572"/>
      <c r="R24" s="572"/>
      <c r="S24" s="572"/>
      <c r="T24" s="572"/>
      <c r="U24" s="572"/>
      <c r="V24" s="573"/>
      <c r="W24" s="573"/>
      <c r="X24" s="573"/>
      <c r="Y24" s="573"/>
      <c r="Z24" s="573"/>
      <c r="AA24" s="573"/>
      <c r="AB24" s="573"/>
      <c r="AC24" s="573"/>
      <c r="AD24" s="573"/>
      <c r="AE24" s="573"/>
      <c r="AF24" s="573"/>
      <c r="AG24" s="573"/>
      <c r="AH24" s="573"/>
      <c r="AI24" s="573"/>
      <c r="AJ24" s="573"/>
      <c r="AK24" s="573"/>
      <c r="AL24" s="573"/>
      <c r="AM24" s="573"/>
      <c r="AN24" s="573"/>
      <c r="AO24" s="573"/>
      <c r="AP24" s="573"/>
      <c r="AQ24" s="573"/>
      <c r="AR24" s="573"/>
      <c r="AS24" s="573"/>
      <c r="AT24" s="573"/>
      <c r="AU24" s="573"/>
      <c r="AV24" s="573"/>
      <c r="AW24" s="573"/>
      <c r="AX24" s="573"/>
      <c r="AY24" s="573"/>
      <c r="AZ24" s="573"/>
      <c r="BA24" s="573"/>
      <c r="BB24" s="573"/>
      <c r="BC24" s="573"/>
      <c r="BD24" s="573"/>
      <c r="BE24" s="573"/>
      <c r="BF24" s="573"/>
      <c r="BG24" s="573"/>
      <c r="BH24" s="573"/>
      <c r="BI24" s="573"/>
      <c r="BJ24" s="573"/>
      <c r="BK24" s="574"/>
    </row>
    <row r="25" spans="1:63" s="287" customFormat="1" ht="16" customHeight="1" x14ac:dyDescent="0.2">
      <c r="A25" s="550"/>
      <c r="B25" s="300"/>
      <c r="C25" s="301"/>
      <c r="D25" s="301"/>
      <c r="E25" s="301"/>
      <c r="F25" s="301"/>
      <c r="G25" s="301"/>
      <c r="H25" s="301"/>
      <c r="I25" s="301"/>
      <c r="J25" s="301"/>
      <c r="K25" s="301"/>
      <c r="L25" s="302"/>
      <c r="M25" s="307"/>
      <c r="N25" s="308"/>
      <c r="O25" s="308"/>
      <c r="P25" s="301" t="s">
        <v>828</v>
      </c>
      <c r="Q25" s="301" t="str">
        <f>Sprache!$A$102</f>
        <v>Longueur</v>
      </c>
      <c r="R25" s="301"/>
      <c r="S25" s="301"/>
      <c r="T25" s="301"/>
      <c r="U25" s="304"/>
      <c r="V25" s="552"/>
      <c r="W25" s="553"/>
      <c r="X25" s="553"/>
      <c r="Y25" s="553"/>
      <c r="Z25" s="553"/>
      <c r="AA25" s="553"/>
      <c r="AB25" s="552"/>
      <c r="AC25" s="553"/>
      <c r="AD25" s="553"/>
      <c r="AE25" s="553"/>
      <c r="AF25" s="553"/>
      <c r="AG25" s="553"/>
      <c r="AH25" s="552"/>
      <c r="AI25" s="553"/>
      <c r="AJ25" s="553"/>
      <c r="AK25" s="553"/>
      <c r="AL25" s="553"/>
      <c r="AM25" s="553"/>
      <c r="AN25" s="552"/>
      <c r="AO25" s="553"/>
      <c r="AP25" s="553"/>
      <c r="AQ25" s="553"/>
      <c r="AR25" s="553"/>
      <c r="AS25" s="553"/>
      <c r="AT25" s="552"/>
      <c r="AU25" s="553"/>
      <c r="AV25" s="553"/>
      <c r="AW25" s="553"/>
      <c r="AX25" s="553"/>
      <c r="AY25" s="553"/>
      <c r="AZ25" s="552"/>
      <c r="BA25" s="553"/>
      <c r="BB25" s="553"/>
      <c r="BC25" s="553"/>
      <c r="BD25" s="553"/>
      <c r="BE25" s="553"/>
      <c r="BF25" s="552"/>
      <c r="BG25" s="553"/>
      <c r="BH25" s="553"/>
      <c r="BI25" s="553"/>
      <c r="BJ25" s="553"/>
      <c r="BK25" s="558"/>
    </row>
    <row r="26" spans="1:63" s="287" customFormat="1" ht="16" customHeight="1" x14ac:dyDescent="0.2">
      <c r="A26" s="550"/>
      <c r="B26" s="300">
        <f>Sprache!$A$139</f>
        <v>0</v>
      </c>
      <c r="C26" s="301"/>
      <c r="D26" s="301"/>
      <c r="E26" s="301"/>
      <c r="F26" s="301"/>
      <c r="G26" s="301"/>
      <c r="H26" s="301"/>
      <c r="I26" s="301"/>
      <c r="J26" s="301"/>
      <c r="K26" s="301"/>
      <c r="L26" s="302"/>
      <c r="M26" s="307"/>
      <c r="N26" s="308"/>
      <c r="O26" s="308"/>
      <c r="P26" s="301"/>
      <c r="Q26" s="301"/>
      <c r="R26" s="301"/>
      <c r="S26" s="301"/>
      <c r="T26" s="301"/>
      <c r="U26" s="304"/>
      <c r="V26" s="552"/>
      <c r="W26" s="553"/>
      <c r="X26" s="553"/>
      <c r="Y26" s="553"/>
      <c r="Z26" s="553"/>
      <c r="AA26" s="553"/>
      <c r="AB26" s="552"/>
      <c r="AC26" s="553"/>
      <c r="AD26" s="553"/>
      <c r="AE26" s="553"/>
      <c r="AF26" s="553"/>
      <c r="AG26" s="553"/>
      <c r="AH26" s="552"/>
      <c r="AI26" s="553"/>
      <c r="AJ26" s="553"/>
      <c r="AK26" s="553"/>
      <c r="AL26" s="553"/>
      <c r="AM26" s="553"/>
      <c r="AN26" s="552"/>
      <c r="AO26" s="553"/>
      <c r="AP26" s="553"/>
      <c r="AQ26" s="553"/>
      <c r="AR26" s="553"/>
      <c r="AS26" s="553"/>
      <c r="AT26" s="552"/>
      <c r="AU26" s="553"/>
      <c r="AV26" s="553"/>
      <c r="AW26" s="553"/>
      <c r="AX26" s="553"/>
      <c r="AY26" s="553"/>
      <c r="AZ26" s="552"/>
      <c r="BA26" s="553"/>
      <c r="BB26" s="553"/>
      <c r="BC26" s="553"/>
      <c r="BD26" s="553"/>
      <c r="BE26" s="553"/>
      <c r="BF26" s="552"/>
      <c r="BG26" s="553"/>
      <c r="BH26" s="553"/>
      <c r="BI26" s="553"/>
      <c r="BJ26" s="553"/>
      <c r="BK26" s="558"/>
    </row>
    <row r="27" spans="1:63" s="287" customFormat="1" ht="16" customHeight="1" x14ac:dyDescent="0.2">
      <c r="A27" s="550"/>
      <c r="B27" s="300" t="str">
        <f>Sprache!$A$141</f>
        <v>support de manivelle</v>
      </c>
      <c r="C27" s="301"/>
      <c r="D27" s="301"/>
      <c r="E27" s="301"/>
      <c r="F27" s="301"/>
      <c r="G27" s="301"/>
      <c r="H27" s="301"/>
      <c r="I27" s="301"/>
      <c r="J27" s="301"/>
      <c r="K27" s="301"/>
      <c r="L27" s="302"/>
      <c r="M27" s="307"/>
      <c r="N27" s="308"/>
      <c r="O27" s="308"/>
      <c r="P27" s="301"/>
      <c r="Q27" s="301"/>
      <c r="R27" s="301"/>
      <c r="S27" s="301"/>
      <c r="T27" s="301"/>
      <c r="U27" s="304"/>
      <c r="V27" s="552"/>
      <c r="W27" s="553"/>
      <c r="X27" s="553"/>
      <c r="Y27" s="553"/>
      <c r="Z27" s="553"/>
      <c r="AA27" s="553"/>
      <c r="AB27" s="552"/>
      <c r="AC27" s="553"/>
      <c r="AD27" s="553"/>
      <c r="AE27" s="553"/>
      <c r="AF27" s="553"/>
      <c r="AG27" s="553"/>
      <c r="AH27" s="552"/>
      <c r="AI27" s="553"/>
      <c r="AJ27" s="553"/>
      <c r="AK27" s="553"/>
      <c r="AL27" s="553"/>
      <c r="AM27" s="553"/>
      <c r="AN27" s="552"/>
      <c r="AO27" s="553"/>
      <c r="AP27" s="553"/>
      <c r="AQ27" s="553"/>
      <c r="AR27" s="553"/>
      <c r="AS27" s="553"/>
      <c r="AT27" s="552"/>
      <c r="AU27" s="553"/>
      <c r="AV27" s="553"/>
      <c r="AW27" s="553"/>
      <c r="AX27" s="553"/>
      <c r="AY27" s="553"/>
      <c r="AZ27" s="552"/>
      <c r="BA27" s="553"/>
      <c r="BB27" s="553"/>
      <c r="BC27" s="553"/>
      <c r="BD27" s="553"/>
      <c r="BE27" s="553"/>
      <c r="BF27" s="552"/>
      <c r="BG27" s="553"/>
      <c r="BH27" s="553"/>
      <c r="BI27" s="553"/>
      <c r="BJ27" s="553"/>
      <c r="BK27" s="558"/>
    </row>
    <row r="28" spans="1:63" s="287" customFormat="1" ht="16" customHeight="1" x14ac:dyDescent="0.2">
      <c r="A28" s="550"/>
      <c r="B28" s="300" t="str">
        <f>Sprache!$A$162&amp;" "&amp;Sprache!$A$124</f>
        <v>Durchführung sur</v>
      </c>
      <c r="C28" s="301"/>
      <c r="D28" s="301"/>
      <c r="E28" s="301"/>
      <c r="F28" s="301"/>
      <c r="G28" s="301"/>
      <c r="H28" s="301"/>
      <c r="I28" s="301"/>
      <c r="J28" s="301"/>
      <c r="K28" s="301"/>
      <c r="L28" s="302"/>
      <c r="M28" s="307"/>
      <c r="N28" s="308"/>
      <c r="O28" s="308"/>
      <c r="P28" s="301"/>
      <c r="Q28" s="301"/>
      <c r="R28" s="301"/>
      <c r="S28" s="301"/>
      <c r="T28" s="301"/>
      <c r="U28" s="304"/>
      <c r="V28" s="552"/>
      <c r="W28" s="553"/>
      <c r="X28" s="553"/>
      <c r="Y28" s="553"/>
      <c r="Z28" s="553"/>
      <c r="AA28" s="553"/>
      <c r="AB28" s="552"/>
      <c r="AC28" s="553"/>
      <c r="AD28" s="553"/>
      <c r="AE28" s="553"/>
      <c r="AF28" s="553"/>
      <c r="AG28" s="553"/>
      <c r="AH28" s="552"/>
      <c r="AI28" s="553"/>
      <c r="AJ28" s="553"/>
      <c r="AK28" s="553"/>
      <c r="AL28" s="553"/>
      <c r="AM28" s="553"/>
      <c r="AN28" s="552"/>
      <c r="AO28" s="553"/>
      <c r="AP28" s="553"/>
      <c r="AQ28" s="553"/>
      <c r="AR28" s="553"/>
      <c r="AS28" s="553"/>
      <c r="AT28" s="552"/>
      <c r="AU28" s="553"/>
      <c r="AV28" s="553"/>
      <c r="AW28" s="553"/>
      <c r="AX28" s="553"/>
      <c r="AY28" s="553"/>
      <c r="AZ28" s="552"/>
      <c r="BA28" s="553"/>
      <c r="BB28" s="553"/>
      <c r="BC28" s="553"/>
      <c r="BD28" s="553"/>
      <c r="BE28" s="553"/>
      <c r="BF28" s="552"/>
      <c r="BG28" s="553"/>
      <c r="BH28" s="553"/>
      <c r="BI28" s="553"/>
      <c r="BJ28" s="553"/>
      <c r="BK28" s="558"/>
    </row>
    <row r="29" spans="1:63" s="287" customFormat="1" ht="16" customHeight="1" x14ac:dyDescent="0.2">
      <c r="A29" s="550"/>
      <c r="B29" s="309" t="str">
        <f>Sprache!$A$163&amp;" "&amp;Sprache!$A$124</f>
        <v>Kurbelhalter sur</v>
      </c>
      <c r="C29" s="310"/>
      <c r="D29" s="310"/>
      <c r="E29" s="310"/>
      <c r="F29" s="310"/>
      <c r="G29" s="310"/>
      <c r="H29" s="310"/>
      <c r="I29" s="310"/>
      <c r="J29" s="310"/>
      <c r="K29" s="310"/>
      <c r="L29" s="295"/>
      <c r="M29" s="311"/>
      <c r="N29" s="312"/>
      <c r="O29" s="312"/>
      <c r="P29" s="310"/>
      <c r="Q29" s="310"/>
      <c r="R29" s="310"/>
      <c r="S29" s="310"/>
      <c r="T29" s="310"/>
      <c r="U29" s="313"/>
      <c r="V29" s="554"/>
      <c r="W29" s="459"/>
      <c r="X29" s="459"/>
      <c r="Y29" s="459"/>
      <c r="Z29" s="459"/>
      <c r="AA29" s="459"/>
      <c r="AB29" s="554"/>
      <c r="AC29" s="459"/>
      <c r="AD29" s="459"/>
      <c r="AE29" s="459"/>
      <c r="AF29" s="459"/>
      <c r="AG29" s="459"/>
      <c r="AH29" s="554"/>
      <c r="AI29" s="459"/>
      <c r="AJ29" s="459"/>
      <c r="AK29" s="459"/>
      <c r="AL29" s="459"/>
      <c r="AM29" s="459"/>
      <c r="AN29" s="554"/>
      <c r="AO29" s="459"/>
      <c r="AP29" s="459"/>
      <c r="AQ29" s="459"/>
      <c r="AR29" s="459"/>
      <c r="AS29" s="459"/>
      <c r="AT29" s="554"/>
      <c r="AU29" s="459"/>
      <c r="AV29" s="459"/>
      <c r="AW29" s="459"/>
      <c r="AX29" s="459"/>
      <c r="AY29" s="459"/>
      <c r="AZ29" s="554"/>
      <c r="BA29" s="459"/>
      <c r="BB29" s="459"/>
      <c r="BC29" s="459"/>
      <c r="BD29" s="459"/>
      <c r="BE29" s="459"/>
      <c r="BF29" s="554"/>
      <c r="BG29" s="459"/>
      <c r="BH29" s="459"/>
      <c r="BI29" s="459"/>
      <c r="BJ29" s="459"/>
      <c r="BK29" s="568"/>
    </row>
    <row r="30" spans="1:63" s="321" customFormat="1" ht="12" customHeight="1" x14ac:dyDescent="0.2">
      <c r="A30" s="550" t="str">
        <f>Sprache!$A$60</f>
        <v>Coulisse</v>
      </c>
      <c r="B30" s="296" t="str">
        <f>Sprache!$A$60&amp;" Lvi"</f>
        <v>Coulisse Lvi</v>
      </c>
      <c r="C30" s="297"/>
      <c r="D30" s="297"/>
      <c r="E30" s="297"/>
      <c r="F30" s="297"/>
      <c r="G30" s="297"/>
      <c r="H30" s="297"/>
      <c r="I30" s="297"/>
      <c r="J30" s="297"/>
      <c r="K30" s="297"/>
      <c r="L30" s="291"/>
      <c r="M30" s="298"/>
      <c r="N30" s="291"/>
      <c r="O30" s="291"/>
      <c r="P30" s="297"/>
      <c r="Q30" s="297"/>
      <c r="R30" s="297"/>
      <c r="S30" s="297"/>
      <c r="T30" s="297"/>
      <c r="U30" s="299"/>
      <c r="V30" s="561">
        <v>931</v>
      </c>
      <c r="W30" s="562"/>
      <c r="X30" s="562"/>
      <c r="Y30" s="562"/>
      <c r="Z30" s="562"/>
      <c r="AA30" s="562"/>
      <c r="AB30" s="561">
        <v>931</v>
      </c>
      <c r="AC30" s="562"/>
      <c r="AD30" s="562"/>
      <c r="AE30" s="562"/>
      <c r="AF30" s="562"/>
      <c r="AG30" s="562"/>
      <c r="AH30" s="561">
        <v>931</v>
      </c>
      <c r="AI30" s="562"/>
      <c r="AJ30" s="562"/>
      <c r="AK30" s="562"/>
      <c r="AL30" s="562"/>
      <c r="AM30" s="562"/>
      <c r="AN30" s="561">
        <v>931</v>
      </c>
      <c r="AO30" s="562"/>
      <c r="AP30" s="562"/>
      <c r="AQ30" s="562"/>
      <c r="AR30" s="562"/>
      <c r="AS30" s="562"/>
      <c r="AT30" s="561">
        <v>931</v>
      </c>
      <c r="AU30" s="562"/>
      <c r="AV30" s="562"/>
      <c r="AW30" s="562"/>
      <c r="AX30" s="562"/>
      <c r="AY30" s="562"/>
      <c r="AZ30" s="561">
        <v>931</v>
      </c>
      <c r="BA30" s="562"/>
      <c r="BB30" s="562"/>
      <c r="BC30" s="562"/>
      <c r="BD30" s="562"/>
      <c r="BE30" s="562"/>
      <c r="BF30" s="561">
        <v>931</v>
      </c>
      <c r="BG30" s="562"/>
      <c r="BH30" s="562"/>
      <c r="BI30" s="562"/>
      <c r="BJ30" s="562"/>
      <c r="BK30" s="617"/>
    </row>
    <row r="31" spans="1:63" s="287" customFormat="1" ht="16" customHeight="1" x14ac:dyDescent="0.2">
      <c r="A31" s="550"/>
      <c r="B31" s="314" t="str">
        <f>Sprache!$A$182&amp;" Lvi"</f>
        <v>Type de montage Lvi</v>
      </c>
      <c r="C31" s="301"/>
      <c r="D31" s="301"/>
      <c r="E31" s="301"/>
      <c r="F31" s="301"/>
      <c r="G31" s="301"/>
      <c r="H31" s="301"/>
      <c r="I31" s="301"/>
      <c r="J31" s="301"/>
      <c r="K31" s="301"/>
      <c r="L31" s="302"/>
      <c r="M31" s="307"/>
      <c r="N31" s="308"/>
      <c r="O31" s="308"/>
      <c r="P31" s="301"/>
      <c r="Q31" s="301"/>
      <c r="R31" s="301"/>
      <c r="S31" s="301"/>
      <c r="T31" s="301"/>
      <c r="U31" s="304" t="str">
        <f>Sprache!$A$181&amp;" / "&amp;Sprache!$A$183</f>
        <v>standard / frontal</v>
      </c>
      <c r="V31" s="552"/>
      <c r="W31" s="553"/>
      <c r="X31" s="553"/>
      <c r="Y31" s="553"/>
      <c r="Z31" s="553"/>
      <c r="AA31" s="553"/>
      <c r="AB31" s="552"/>
      <c r="AC31" s="553"/>
      <c r="AD31" s="553"/>
      <c r="AE31" s="553"/>
      <c r="AF31" s="553"/>
      <c r="AG31" s="553"/>
      <c r="AH31" s="552"/>
      <c r="AI31" s="553"/>
      <c r="AJ31" s="553"/>
      <c r="AK31" s="553"/>
      <c r="AL31" s="553"/>
      <c r="AM31" s="553"/>
      <c r="AN31" s="552"/>
      <c r="AO31" s="553"/>
      <c r="AP31" s="553"/>
      <c r="AQ31" s="553"/>
      <c r="AR31" s="553"/>
      <c r="AS31" s="553"/>
      <c r="AT31" s="552"/>
      <c r="AU31" s="553"/>
      <c r="AV31" s="553"/>
      <c r="AW31" s="553"/>
      <c r="AX31" s="553"/>
      <c r="AY31" s="553"/>
      <c r="AZ31" s="552"/>
      <c r="BA31" s="553"/>
      <c r="BB31" s="553"/>
      <c r="BC31" s="553"/>
      <c r="BD31" s="553"/>
      <c r="BE31" s="553"/>
      <c r="BF31" s="552"/>
      <c r="BG31" s="553"/>
      <c r="BH31" s="553"/>
      <c r="BI31" s="553"/>
      <c r="BJ31" s="553"/>
      <c r="BK31" s="558"/>
    </row>
    <row r="32" spans="1:63" s="287" customFormat="1" ht="16" customHeight="1" x14ac:dyDescent="0.2">
      <c r="A32" s="550"/>
      <c r="B32" s="300" t="str">
        <f>Sprache!$A$60&amp;" Lvi "&amp;Sprache!$A$124</f>
        <v>Coulisse Lvi sur</v>
      </c>
      <c r="C32" s="301"/>
      <c r="D32" s="301"/>
      <c r="E32" s="301"/>
      <c r="F32" s="301"/>
      <c r="G32" s="301"/>
      <c r="H32" s="301"/>
      <c r="I32" s="301"/>
      <c r="J32" s="301"/>
      <c r="K32" s="301"/>
      <c r="L32" s="302"/>
      <c r="M32" s="307"/>
      <c r="N32" s="308"/>
      <c r="O32" s="308"/>
      <c r="P32" s="301"/>
      <c r="Q32" s="301"/>
      <c r="R32" s="301"/>
      <c r="S32" s="301"/>
      <c r="T32" s="301"/>
      <c r="U32" s="304"/>
      <c r="V32" s="552"/>
      <c r="W32" s="553"/>
      <c r="X32" s="553"/>
      <c r="Y32" s="553"/>
      <c r="Z32" s="553"/>
      <c r="AA32" s="553"/>
      <c r="AB32" s="552"/>
      <c r="AC32" s="553"/>
      <c r="AD32" s="553"/>
      <c r="AE32" s="553"/>
      <c r="AF32" s="553"/>
      <c r="AG32" s="553"/>
      <c r="AH32" s="552"/>
      <c r="AI32" s="553"/>
      <c r="AJ32" s="553"/>
      <c r="AK32" s="553"/>
      <c r="AL32" s="553"/>
      <c r="AM32" s="553"/>
      <c r="AN32" s="552"/>
      <c r="AO32" s="553"/>
      <c r="AP32" s="553"/>
      <c r="AQ32" s="553"/>
      <c r="AR32" s="553"/>
      <c r="AS32" s="553"/>
      <c r="AT32" s="552"/>
      <c r="AU32" s="553"/>
      <c r="AV32" s="553"/>
      <c r="AW32" s="553"/>
      <c r="AX32" s="553"/>
      <c r="AY32" s="553"/>
      <c r="AZ32" s="552"/>
      <c r="BA32" s="553"/>
      <c r="BB32" s="553"/>
      <c r="BC32" s="553"/>
      <c r="BD32" s="553"/>
      <c r="BE32" s="553"/>
      <c r="BF32" s="552"/>
      <c r="BG32" s="553"/>
      <c r="BH32" s="553"/>
      <c r="BI32" s="553"/>
      <c r="BJ32" s="553"/>
      <c r="BK32" s="558"/>
    </row>
    <row r="33" spans="1:63" s="321" customFormat="1" ht="12" customHeight="1" x14ac:dyDescent="0.2">
      <c r="A33" s="550"/>
      <c r="B33" s="300" t="str">
        <f>Sprache!$A$60&amp;" Rvi"</f>
        <v>Coulisse Rvi</v>
      </c>
      <c r="C33" s="301"/>
      <c r="D33" s="301"/>
      <c r="E33" s="301"/>
      <c r="F33" s="301"/>
      <c r="G33" s="301"/>
      <c r="H33" s="301"/>
      <c r="I33" s="301"/>
      <c r="J33" s="301"/>
      <c r="K33" s="301"/>
      <c r="L33" s="302"/>
      <c r="M33" s="307"/>
      <c r="N33" s="302"/>
      <c r="O33" s="302"/>
      <c r="P33" s="301"/>
      <c r="Q33" s="301"/>
      <c r="R33" s="301"/>
      <c r="S33" s="301"/>
      <c r="T33" s="301"/>
      <c r="U33" s="304"/>
      <c r="V33" s="563">
        <v>931</v>
      </c>
      <c r="W33" s="564"/>
      <c r="X33" s="564"/>
      <c r="Y33" s="564"/>
      <c r="Z33" s="564"/>
      <c r="AA33" s="564"/>
      <c r="AB33" s="563">
        <v>931</v>
      </c>
      <c r="AC33" s="564"/>
      <c r="AD33" s="564"/>
      <c r="AE33" s="564"/>
      <c r="AF33" s="564"/>
      <c r="AG33" s="564"/>
      <c r="AH33" s="563">
        <v>931</v>
      </c>
      <c r="AI33" s="564"/>
      <c r="AJ33" s="564"/>
      <c r="AK33" s="564"/>
      <c r="AL33" s="564"/>
      <c r="AM33" s="564"/>
      <c r="AN33" s="563">
        <v>931</v>
      </c>
      <c r="AO33" s="564"/>
      <c r="AP33" s="564"/>
      <c r="AQ33" s="564"/>
      <c r="AR33" s="564"/>
      <c r="AS33" s="564"/>
      <c r="AT33" s="563">
        <v>931</v>
      </c>
      <c r="AU33" s="564"/>
      <c r="AV33" s="564"/>
      <c r="AW33" s="564"/>
      <c r="AX33" s="564"/>
      <c r="AY33" s="564"/>
      <c r="AZ33" s="563">
        <v>931</v>
      </c>
      <c r="BA33" s="564"/>
      <c r="BB33" s="564"/>
      <c r="BC33" s="564"/>
      <c r="BD33" s="564"/>
      <c r="BE33" s="564"/>
      <c r="BF33" s="563">
        <v>931</v>
      </c>
      <c r="BG33" s="564"/>
      <c r="BH33" s="564"/>
      <c r="BI33" s="564"/>
      <c r="BJ33" s="564"/>
      <c r="BK33" s="615"/>
    </row>
    <row r="34" spans="1:63" s="287" customFormat="1" ht="16" customHeight="1" x14ac:dyDescent="0.2">
      <c r="A34" s="550"/>
      <c r="B34" s="314" t="str">
        <f>Sprache!$A$182&amp;" Rvi"</f>
        <v>Type de montage Rvi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2"/>
      <c r="M34" s="307"/>
      <c r="N34" s="308"/>
      <c r="O34" s="308"/>
      <c r="P34" s="301"/>
      <c r="Q34" s="301"/>
      <c r="R34" s="301"/>
      <c r="S34" s="301"/>
      <c r="T34" s="301"/>
      <c r="U34" s="304" t="str">
        <f>Sprache!$A$181&amp;" / "&amp;Sprache!$A$183</f>
        <v>standard / frontal</v>
      </c>
      <c r="V34" s="555"/>
      <c r="W34" s="556"/>
      <c r="X34" s="556"/>
      <c r="Y34" s="556"/>
      <c r="Z34" s="556"/>
      <c r="AA34" s="556"/>
      <c r="AB34" s="555"/>
      <c r="AC34" s="556"/>
      <c r="AD34" s="556"/>
      <c r="AE34" s="556"/>
      <c r="AF34" s="556"/>
      <c r="AG34" s="556"/>
      <c r="AH34" s="555"/>
      <c r="AI34" s="556"/>
      <c r="AJ34" s="556"/>
      <c r="AK34" s="556"/>
      <c r="AL34" s="556"/>
      <c r="AM34" s="556"/>
      <c r="AN34" s="555"/>
      <c r="AO34" s="556"/>
      <c r="AP34" s="556"/>
      <c r="AQ34" s="556"/>
      <c r="AR34" s="556"/>
      <c r="AS34" s="556"/>
      <c r="AT34" s="555"/>
      <c r="AU34" s="556"/>
      <c r="AV34" s="556"/>
      <c r="AW34" s="556"/>
      <c r="AX34" s="556"/>
      <c r="AY34" s="556"/>
      <c r="AZ34" s="555"/>
      <c r="BA34" s="556"/>
      <c r="BB34" s="556"/>
      <c r="BC34" s="556"/>
      <c r="BD34" s="556"/>
      <c r="BE34" s="556"/>
      <c r="BF34" s="555"/>
      <c r="BG34" s="556"/>
      <c r="BH34" s="556"/>
      <c r="BI34" s="556"/>
      <c r="BJ34" s="556"/>
      <c r="BK34" s="616"/>
    </row>
    <row r="35" spans="1:63" s="287" customFormat="1" ht="16" customHeight="1" x14ac:dyDescent="0.2">
      <c r="A35" s="550"/>
      <c r="B35" s="300" t="str">
        <f>Sprache!$A$60&amp;" Rvi "&amp;Sprache!$A$124</f>
        <v>Coulisse Rvi sur</v>
      </c>
      <c r="C35" s="301"/>
      <c r="D35" s="301"/>
      <c r="E35" s="301"/>
      <c r="F35" s="301"/>
      <c r="G35" s="301"/>
      <c r="H35" s="301"/>
      <c r="I35" s="301"/>
      <c r="J35" s="301"/>
      <c r="K35" s="301"/>
      <c r="L35" s="302"/>
      <c r="M35" s="307"/>
      <c r="N35" s="308"/>
      <c r="O35" s="308"/>
      <c r="P35" s="301"/>
      <c r="Q35" s="301"/>
      <c r="R35" s="301"/>
      <c r="S35" s="301"/>
      <c r="T35" s="301"/>
      <c r="U35" s="304"/>
      <c r="V35" s="555"/>
      <c r="W35" s="556"/>
      <c r="X35" s="556"/>
      <c r="Y35" s="556"/>
      <c r="Z35" s="556"/>
      <c r="AA35" s="556"/>
      <c r="AB35" s="555"/>
      <c r="AC35" s="556"/>
      <c r="AD35" s="556"/>
      <c r="AE35" s="556"/>
      <c r="AF35" s="556"/>
      <c r="AG35" s="556"/>
      <c r="AH35" s="555"/>
      <c r="AI35" s="556"/>
      <c r="AJ35" s="556"/>
      <c r="AK35" s="556"/>
      <c r="AL35" s="556"/>
      <c r="AM35" s="556"/>
      <c r="AN35" s="555"/>
      <c r="AO35" s="556"/>
      <c r="AP35" s="556"/>
      <c r="AQ35" s="556"/>
      <c r="AR35" s="556"/>
      <c r="AS35" s="556"/>
      <c r="AT35" s="555"/>
      <c r="AU35" s="556"/>
      <c r="AV35" s="556"/>
      <c r="AW35" s="556"/>
      <c r="AX35" s="556"/>
      <c r="AY35" s="556"/>
      <c r="AZ35" s="555"/>
      <c r="BA35" s="556"/>
      <c r="BB35" s="556"/>
      <c r="BC35" s="556"/>
      <c r="BD35" s="556"/>
      <c r="BE35" s="556"/>
      <c r="BF35" s="555"/>
      <c r="BG35" s="556"/>
      <c r="BH35" s="556"/>
      <c r="BI35" s="556"/>
      <c r="BJ35" s="556"/>
      <c r="BK35" s="616"/>
    </row>
    <row r="36" spans="1:63" s="287" customFormat="1" ht="16" customHeight="1" x14ac:dyDescent="0.2">
      <c r="A36" s="550"/>
      <c r="B36" s="351" t="str">
        <f>Sprache!$A$181&amp;" / "&amp;Sprache!$A$183&amp;" ("&amp;Sprache!$A$200&amp;" "&amp;Sprache!$A$51&amp;" "&amp;Sprache!$A$188&amp;")"</f>
        <v>standard / frontal (pas avec dérouler extérieur)</v>
      </c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6"/>
      <c r="V36" s="555"/>
      <c r="W36" s="556"/>
      <c r="X36" s="556"/>
      <c r="Y36" s="556"/>
      <c r="Z36" s="556"/>
      <c r="AA36" s="556"/>
      <c r="AB36" s="555"/>
      <c r="AC36" s="556"/>
      <c r="AD36" s="556"/>
      <c r="AE36" s="556"/>
      <c r="AF36" s="556"/>
      <c r="AG36" s="556"/>
      <c r="AH36" s="555"/>
      <c r="AI36" s="556"/>
      <c r="AJ36" s="556"/>
      <c r="AK36" s="556"/>
      <c r="AL36" s="556"/>
      <c r="AM36" s="556"/>
      <c r="AN36" s="555"/>
      <c r="AO36" s="556"/>
      <c r="AP36" s="556"/>
      <c r="AQ36" s="556"/>
      <c r="AR36" s="556"/>
      <c r="AS36" s="556"/>
      <c r="AT36" s="555"/>
      <c r="AU36" s="556"/>
      <c r="AV36" s="556"/>
      <c r="AW36" s="556"/>
      <c r="AX36" s="556"/>
      <c r="AY36" s="556"/>
      <c r="AZ36" s="555"/>
      <c r="BA36" s="556"/>
      <c r="BB36" s="556"/>
      <c r="BC36" s="556"/>
      <c r="BD36" s="556"/>
      <c r="BE36" s="556"/>
      <c r="BF36" s="555"/>
      <c r="BG36" s="556"/>
      <c r="BH36" s="556"/>
      <c r="BI36" s="556"/>
      <c r="BJ36" s="556"/>
      <c r="BK36" s="616"/>
    </row>
    <row r="37" spans="1:63" s="287" customFormat="1" ht="16" customHeight="1" x14ac:dyDescent="0.2">
      <c r="A37" s="550"/>
      <c r="B37" s="337" t="s">
        <v>821</v>
      </c>
      <c r="C37" s="338"/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8"/>
      <c r="R37" s="338"/>
      <c r="S37" s="338"/>
      <c r="T37" s="338"/>
      <c r="U37" s="342"/>
      <c r="V37" s="566"/>
      <c r="W37" s="567"/>
      <c r="X37" s="567"/>
      <c r="Y37" s="567"/>
      <c r="Z37" s="567"/>
      <c r="AA37" s="567"/>
      <c r="AB37" s="552"/>
      <c r="AC37" s="553"/>
      <c r="AD37" s="553"/>
      <c r="AE37" s="553"/>
      <c r="AF37" s="553"/>
      <c r="AG37" s="553"/>
      <c r="AH37" s="552"/>
      <c r="AI37" s="553"/>
      <c r="AJ37" s="553"/>
      <c r="AK37" s="553"/>
      <c r="AL37" s="553"/>
      <c r="AM37" s="553"/>
      <c r="AN37" s="552"/>
      <c r="AO37" s="553"/>
      <c r="AP37" s="553"/>
      <c r="AQ37" s="553"/>
      <c r="AR37" s="553"/>
      <c r="AS37" s="553"/>
      <c r="AT37" s="552"/>
      <c r="AU37" s="553"/>
      <c r="AV37" s="553"/>
      <c r="AW37" s="553"/>
      <c r="AX37" s="553"/>
      <c r="AY37" s="553"/>
      <c r="AZ37" s="552"/>
      <c r="BA37" s="553"/>
      <c r="BB37" s="553"/>
      <c r="BC37" s="553"/>
      <c r="BD37" s="553"/>
      <c r="BE37" s="553"/>
      <c r="BF37" s="552"/>
      <c r="BG37" s="553"/>
      <c r="BH37" s="553"/>
      <c r="BI37" s="553"/>
      <c r="BJ37" s="553"/>
      <c r="BK37" s="558"/>
    </row>
    <row r="38" spans="1:63" s="321" customFormat="1" ht="12" customHeight="1" x14ac:dyDescent="0.2">
      <c r="A38" s="551"/>
      <c r="B38" s="571" t="s">
        <v>822</v>
      </c>
      <c r="C38" s="572"/>
      <c r="D38" s="572"/>
      <c r="E38" s="572"/>
      <c r="F38" s="572"/>
      <c r="G38" s="572"/>
      <c r="H38" s="572"/>
      <c r="I38" s="572"/>
      <c r="J38" s="572"/>
      <c r="K38" s="572"/>
      <c r="L38" s="572"/>
      <c r="M38" s="572"/>
      <c r="N38" s="572"/>
      <c r="O38" s="572"/>
      <c r="P38" s="572"/>
      <c r="Q38" s="572"/>
      <c r="R38" s="572"/>
      <c r="S38" s="572"/>
      <c r="T38" s="572"/>
      <c r="U38" s="572"/>
      <c r="V38" s="573"/>
      <c r="W38" s="573"/>
      <c r="X38" s="573"/>
      <c r="Y38" s="573"/>
      <c r="Z38" s="573"/>
      <c r="AA38" s="573"/>
      <c r="AB38" s="573"/>
      <c r="AC38" s="573"/>
      <c r="AD38" s="573"/>
      <c r="AE38" s="573"/>
      <c r="AF38" s="573"/>
      <c r="AG38" s="573"/>
      <c r="AH38" s="573"/>
      <c r="AI38" s="573"/>
      <c r="AJ38" s="573"/>
      <c r="AK38" s="573"/>
      <c r="AL38" s="573"/>
      <c r="AM38" s="573"/>
      <c r="AN38" s="573"/>
      <c r="AO38" s="573"/>
      <c r="AP38" s="573"/>
      <c r="AQ38" s="573"/>
      <c r="AR38" s="573"/>
      <c r="AS38" s="573"/>
      <c r="AT38" s="573"/>
      <c r="AU38" s="573"/>
      <c r="AV38" s="573"/>
      <c r="AW38" s="573"/>
      <c r="AX38" s="573"/>
      <c r="AY38" s="573"/>
      <c r="AZ38" s="573"/>
      <c r="BA38" s="573"/>
      <c r="BB38" s="573"/>
      <c r="BC38" s="573"/>
      <c r="BD38" s="573"/>
      <c r="BE38" s="573"/>
      <c r="BF38" s="573"/>
      <c r="BG38" s="573"/>
      <c r="BH38" s="573"/>
      <c r="BI38" s="573"/>
      <c r="BJ38" s="573"/>
      <c r="BK38" s="574"/>
    </row>
    <row r="39" spans="1:63" s="287" customFormat="1" ht="16" customHeight="1" x14ac:dyDescent="0.2">
      <c r="A39" s="550"/>
      <c r="B39" s="317" t="str">
        <f>Sprache!$A$121</f>
        <v>côté enroulement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03"/>
      <c r="T39" s="303"/>
      <c r="U39" s="304" t="s">
        <v>226</v>
      </c>
      <c r="V39" s="552"/>
      <c r="W39" s="553"/>
      <c r="X39" s="553"/>
      <c r="Y39" s="553"/>
      <c r="Z39" s="553"/>
      <c r="AA39" s="553"/>
      <c r="AB39" s="552"/>
      <c r="AC39" s="553"/>
      <c r="AD39" s="553"/>
      <c r="AE39" s="553"/>
      <c r="AF39" s="553"/>
      <c r="AG39" s="553"/>
      <c r="AH39" s="552"/>
      <c r="AI39" s="553"/>
      <c r="AJ39" s="553"/>
      <c r="AK39" s="553"/>
      <c r="AL39" s="553"/>
      <c r="AM39" s="553"/>
      <c r="AN39" s="552"/>
      <c r="AO39" s="553"/>
      <c r="AP39" s="553"/>
      <c r="AQ39" s="553"/>
      <c r="AR39" s="553"/>
      <c r="AS39" s="553"/>
      <c r="AT39" s="552"/>
      <c r="AU39" s="553"/>
      <c r="AV39" s="553"/>
      <c r="AW39" s="553"/>
      <c r="AX39" s="553"/>
      <c r="AY39" s="553"/>
      <c r="AZ39" s="552"/>
      <c r="BA39" s="553"/>
      <c r="BB39" s="553"/>
      <c r="BC39" s="553"/>
      <c r="BD39" s="553"/>
      <c r="BE39" s="553"/>
      <c r="BF39" s="552"/>
      <c r="BG39" s="553"/>
      <c r="BH39" s="553"/>
      <c r="BI39" s="553"/>
      <c r="BJ39" s="553"/>
      <c r="BK39" s="558"/>
    </row>
    <row r="40" spans="1:63" s="287" customFormat="1" ht="12" customHeight="1" x14ac:dyDescent="0.2">
      <c r="A40" s="551"/>
      <c r="B40" s="618" t="str">
        <f>"A = "&amp;Sprache!$A$188&amp;"; I = "&amp;Sprache!$A$189&amp;""</f>
        <v>A = dérouler extérieur; I = dérouler interieur</v>
      </c>
      <c r="C40" s="619"/>
      <c r="D40" s="619"/>
      <c r="E40" s="619"/>
      <c r="F40" s="619"/>
      <c r="G40" s="619"/>
      <c r="H40" s="619"/>
      <c r="I40" s="619"/>
      <c r="J40" s="619"/>
      <c r="K40" s="619"/>
      <c r="L40" s="619"/>
      <c r="M40" s="619"/>
      <c r="N40" s="619"/>
      <c r="O40" s="619"/>
      <c r="P40" s="619"/>
      <c r="Q40" s="619"/>
      <c r="R40" s="619"/>
      <c r="S40" s="619"/>
      <c r="T40" s="619"/>
      <c r="U40" s="619"/>
      <c r="V40" s="619"/>
      <c r="W40" s="619"/>
      <c r="X40" s="619"/>
      <c r="Y40" s="619"/>
      <c r="Z40" s="619"/>
      <c r="AA40" s="619"/>
      <c r="AB40" s="619"/>
      <c r="AC40" s="619"/>
      <c r="AD40" s="619"/>
      <c r="AE40" s="619"/>
      <c r="AF40" s="619"/>
      <c r="AG40" s="619"/>
      <c r="AH40" s="619"/>
      <c r="AI40" s="619"/>
      <c r="AJ40" s="619"/>
      <c r="AK40" s="619"/>
      <c r="AL40" s="619"/>
      <c r="AM40" s="619"/>
      <c r="AN40" s="619"/>
      <c r="AO40" s="619"/>
      <c r="AP40" s="619"/>
      <c r="AQ40" s="619"/>
      <c r="AR40" s="619"/>
      <c r="AS40" s="619"/>
      <c r="AT40" s="619"/>
      <c r="AU40" s="619"/>
      <c r="AV40" s="619"/>
      <c r="AW40" s="619"/>
      <c r="AX40" s="619"/>
      <c r="AY40" s="619"/>
      <c r="AZ40" s="619"/>
      <c r="BA40" s="619"/>
      <c r="BB40" s="619"/>
      <c r="BC40" s="619"/>
      <c r="BD40" s="619"/>
      <c r="BE40" s="619"/>
      <c r="BF40" s="619"/>
      <c r="BG40" s="619"/>
      <c r="BH40" s="619"/>
      <c r="BI40" s="619"/>
      <c r="BJ40" s="619"/>
      <c r="BK40" s="620"/>
    </row>
    <row r="41" spans="1:63" s="287" customFormat="1" ht="16" customHeight="1" x14ac:dyDescent="0.2">
      <c r="A41" s="550" t="str">
        <f>Sprache!$A$62</f>
        <v>support de coulisse</v>
      </c>
      <c r="B41" s="288" t="str">
        <f>Sprache!$A$237&amp;" ("&amp;Sprache!$A$238&amp;") FHH = 40mm"</f>
        <v>Support de montage (tout au long de) FHH = 40mm</v>
      </c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319"/>
      <c r="T41" s="319"/>
      <c r="U41" s="299" t="s">
        <v>826</v>
      </c>
      <c r="V41" s="565"/>
      <c r="W41" s="370"/>
      <c r="X41" s="370"/>
      <c r="Y41" s="370"/>
      <c r="Z41" s="370"/>
      <c r="AA41" s="371"/>
      <c r="AB41" s="565"/>
      <c r="AC41" s="370"/>
      <c r="AD41" s="370"/>
      <c r="AE41" s="370"/>
      <c r="AF41" s="370"/>
      <c r="AG41" s="371"/>
      <c r="AH41" s="565"/>
      <c r="AI41" s="370"/>
      <c r="AJ41" s="370"/>
      <c r="AK41" s="370"/>
      <c r="AL41" s="370"/>
      <c r="AM41" s="371"/>
      <c r="AN41" s="565"/>
      <c r="AO41" s="370"/>
      <c r="AP41" s="370"/>
      <c r="AQ41" s="370"/>
      <c r="AR41" s="370"/>
      <c r="AS41" s="371"/>
      <c r="AT41" s="565"/>
      <c r="AU41" s="370"/>
      <c r="AV41" s="370"/>
      <c r="AW41" s="370"/>
      <c r="AX41" s="370"/>
      <c r="AY41" s="371"/>
      <c r="AZ41" s="565"/>
      <c r="BA41" s="370"/>
      <c r="BB41" s="370"/>
      <c r="BC41" s="370"/>
      <c r="BD41" s="370"/>
      <c r="BE41" s="371"/>
      <c r="BF41" s="565"/>
      <c r="BG41" s="370"/>
      <c r="BH41" s="370"/>
      <c r="BI41" s="370"/>
      <c r="BJ41" s="370"/>
      <c r="BK41" s="570"/>
    </row>
    <row r="42" spans="1:63" s="287" customFormat="1" ht="16" customHeight="1" x14ac:dyDescent="0.2">
      <c r="A42" s="550"/>
      <c r="B42" s="317" t="str">
        <f>Sprache!$A$161&amp;" Lvi"</f>
        <v>genre de support de coulisse Lvi</v>
      </c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03"/>
      <c r="T42" s="303"/>
      <c r="U42" s="304" t="str">
        <f>Sprache!$A$204</f>
        <v>coulée</v>
      </c>
      <c r="V42" s="552"/>
      <c r="W42" s="553"/>
      <c r="X42" s="553"/>
      <c r="Y42" s="553"/>
      <c r="Z42" s="553"/>
      <c r="AA42" s="557"/>
      <c r="AB42" s="552"/>
      <c r="AC42" s="553"/>
      <c r="AD42" s="553"/>
      <c r="AE42" s="553"/>
      <c r="AF42" s="553"/>
      <c r="AG42" s="557"/>
      <c r="AH42" s="552"/>
      <c r="AI42" s="553"/>
      <c r="AJ42" s="553"/>
      <c r="AK42" s="553"/>
      <c r="AL42" s="553"/>
      <c r="AM42" s="557"/>
      <c r="AN42" s="552"/>
      <c r="AO42" s="553"/>
      <c r="AP42" s="553"/>
      <c r="AQ42" s="553"/>
      <c r="AR42" s="553"/>
      <c r="AS42" s="557"/>
      <c r="AT42" s="552"/>
      <c r="AU42" s="553"/>
      <c r="AV42" s="553"/>
      <c r="AW42" s="553"/>
      <c r="AX42" s="553"/>
      <c r="AY42" s="557"/>
      <c r="AZ42" s="552"/>
      <c r="BA42" s="553"/>
      <c r="BB42" s="553"/>
      <c r="BC42" s="553"/>
      <c r="BD42" s="553"/>
      <c r="BE42" s="557"/>
      <c r="BF42" s="552"/>
      <c r="BG42" s="553"/>
      <c r="BH42" s="553"/>
      <c r="BI42" s="553"/>
      <c r="BJ42" s="553"/>
      <c r="BK42" s="558"/>
    </row>
    <row r="43" spans="1:63" s="287" customFormat="1" ht="16" customHeight="1" x14ac:dyDescent="0.2">
      <c r="A43" s="550"/>
      <c r="B43" s="317" t="str">
        <f>Sprache!$A$112&amp;" Lvi"</f>
        <v>hauteur de support de coulisse Lvi</v>
      </c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03"/>
      <c r="T43" s="303"/>
      <c r="U43" s="304" t="str">
        <f>Sprache!$A$204&amp;" = 45"</f>
        <v>coulée = 45</v>
      </c>
      <c r="V43" s="552"/>
      <c r="W43" s="553"/>
      <c r="X43" s="553"/>
      <c r="Y43" s="553"/>
      <c r="Z43" s="553"/>
      <c r="AA43" s="557"/>
      <c r="AB43" s="552"/>
      <c r="AC43" s="553"/>
      <c r="AD43" s="553"/>
      <c r="AE43" s="553"/>
      <c r="AF43" s="553"/>
      <c r="AG43" s="557"/>
      <c r="AH43" s="552"/>
      <c r="AI43" s="553"/>
      <c r="AJ43" s="553"/>
      <c r="AK43" s="553"/>
      <c r="AL43" s="553"/>
      <c r="AM43" s="557"/>
      <c r="AN43" s="552"/>
      <c r="AO43" s="553"/>
      <c r="AP43" s="553"/>
      <c r="AQ43" s="553"/>
      <c r="AR43" s="553"/>
      <c r="AS43" s="557"/>
      <c r="AT43" s="552"/>
      <c r="AU43" s="553"/>
      <c r="AV43" s="553"/>
      <c r="AW43" s="553"/>
      <c r="AX43" s="553"/>
      <c r="AY43" s="557"/>
      <c r="AZ43" s="552"/>
      <c r="BA43" s="553"/>
      <c r="BB43" s="553"/>
      <c r="BC43" s="553"/>
      <c r="BD43" s="553"/>
      <c r="BE43" s="557"/>
      <c r="BF43" s="552"/>
      <c r="BG43" s="553"/>
      <c r="BH43" s="553"/>
      <c r="BI43" s="553"/>
      <c r="BJ43" s="553"/>
      <c r="BK43" s="558"/>
    </row>
    <row r="44" spans="1:63" s="287" customFormat="1" ht="16" customHeight="1" x14ac:dyDescent="0.2">
      <c r="A44" s="550"/>
      <c r="B44" s="317" t="str">
        <f>Sprache!$A$62&amp;" Lvi "&amp;Sprache!$A$124</f>
        <v>support de coulisse Lvi sur</v>
      </c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03"/>
      <c r="T44" s="303"/>
      <c r="U44" s="304"/>
      <c r="V44" s="552"/>
      <c r="W44" s="553"/>
      <c r="X44" s="553"/>
      <c r="Y44" s="553"/>
      <c r="Z44" s="553"/>
      <c r="AA44" s="557"/>
      <c r="AB44" s="552"/>
      <c r="AC44" s="553"/>
      <c r="AD44" s="553"/>
      <c r="AE44" s="553"/>
      <c r="AF44" s="553"/>
      <c r="AG44" s="557"/>
      <c r="AH44" s="552"/>
      <c r="AI44" s="553"/>
      <c r="AJ44" s="553"/>
      <c r="AK44" s="553"/>
      <c r="AL44" s="553"/>
      <c r="AM44" s="557"/>
      <c r="AN44" s="552"/>
      <c r="AO44" s="553"/>
      <c r="AP44" s="553"/>
      <c r="AQ44" s="553"/>
      <c r="AR44" s="553"/>
      <c r="AS44" s="557"/>
      <c r="AT44" s="552"/>
      <c r="AU44" s="553"/>
      <c r="AV44" s="553"/>
      <c r="AW44" s="553"/>
      <c r="AX44" s="553"/>
      <c r="AY44" s="557"/>
      <c r="AZ44" s="552"/>
      <c r="BA44" s="553"/>
      <c r="BB44" s="553"/>
      <c r="BC44" s="553"/>
      <c r="BD44" s="553"/>
      <c r="BE44" s="557"/>
      <c r="BF44" s="552"/>
      <c r="BG44" s="553"/>
      <c r="BH44" s="553"/>
      <c r="BI44" s="553"/>
      <c r="BJ44" s="553"/>
      <c r="BK44" s="558"/>
    </row>
    <row r="45" spans="1:63" s="287" customFormat="1" ht="16" customHeight="1" x14ac:dyDescent="0.2">
      <c r="A45" s="550"/>
      <c r="B45" s="317" t="str">
        <f>Sprache!$A$237&amp;" ("&amp;Sprache!$A$238&amp;") FHH = 40mm"</f>
        <v>Support de montage (tout au long de) FHH = 40mm</v>
      </c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03"/>
      <c r="T45" s="303"/>
      <c r="U45" s="304" t="s">
        <v>826</v>
      </c>
      <c r="V45" s="552"/>
      <c r="W45" s="553"/>
      <c r="X45" s="553"/>
      <c r="Y45" s="553"/>
      <c r="Z45" s="553"/>
      <c r="AA45" s="557"/>
      <c r="AB45" s="552"/>
      <c r="AC45" s="553"/>
      <c r="AD45" s="553"/>
      <c r="AE45" s="553"/>
      <c r="AF45" s="553"/>
      <c r="AG45" s="557"/>
      <c r="AH45" s="552"/>
      <c r="AI45" s="553"/>
      <c r="AJ45" s="553"/>
      <c r="AK45" s="553"/>
      <c r="AL45" s="553"/>
      <c r="AM45" s="557"/>
      <c r="AN45" s="552"/>
      <c r="AO45" s="553"/>
      <c r="AP45" s="553"/>
      <c r="AQ45" s="553"/>
      <c r="AR45" s="553"/>
      <c r="AS45" s="557"/>
      <c r="AT45" s="552"/>
      <c r="AU45" s="553"/>
      <c r="AV45" s="553"/>
      <c r="AW45" s="553"/>
      <c r="AX45" s="553"/>
      <c r="AY45" s="557"/>
      <c r="AZ45" s="552"/>
      <c r="BA45" s="553"/>
      <c r="BB45" s="553"/>
      <c r="BC45" s="553"/>
      <c r="BD45" s="553"/>
      <c r="BE45" s="557"/>
      <c r="BF45" s="552"/>
      <c r="BG45" s="553"/>
      <c r="BH45" s="553"/>
      <c r="BI45" s="553"/>
      <c r="BJ45" s="553"/>
      <c r="BK45" s="558"/>
    </row>
    <row r="46" spans="1:63" s="287" customFormat="1" ht="16" customHeight="1" x14ac:dyDescent="0.2">
      <c r="A46" s="550"/>
      <c r="B46" s="317" t="str">
        <f>Sprache!$A$161&amp;" Rvi"</f>
        <v>genre de support de coulisse Rvi</v>
      </c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8"/>
      <c r="T46" s="302"/>
      <c r="U46" s="304" t="str">
        <f>Sprache!$A$204</f>
        <v>coulée</v>
      </c>
      <c r="V46" s="552"/>
      <c r="W46" s="553"/>
      <c r="X46" s="553"/>
      <c r="Y46" s="553"/>
      <c r="Z46" s="553"/>
      <c r="AA46" s="557"/>
      <c r="AB46" s="552"/>
      <c r="AC46" s="553"/>
      <c r="AD46" s="553"/>
      <c r="AE46" s="553"/>
      <c r="AF46" s="553"/>
      <c r="AG46" s="557"/>
      <c r="AH46" s="552"/>
      <c r="AI46" s="553"/>
      <c r="AJ46" s="553"/>
      <c r="AK46" s="553"/>
      <c r="AL46" s="553"/>
      <c r="AM46" s="557"/>
      <c r="AN46" s="552"/>
      <c r="AO46" s="553"/>
      <c r="AP46" s="553"/>
      <c r="AQ46" s="553"/>
      <c r="AR46" s="553"/>
      <c r="AS46" s="557"/>
      <c r="AT46" s="552"/>
      <c r="AU46" s="553"/>
      <c r="AV46" s="553"/>
      <c r="AW46" s="553"/>
      <c r="AX46" s="553"/>
      <c r="AY46" s="557"/>
      <c r="AZ46" s="552"/>
      <c r="BA46" s="553"/>
      <c r="BB46" s="553"/>
      <c r="BC46" s="553"/>
      <c r="BD46" s="553"/>
      <c r="BE46" s="557"/>
      <c r="BF46" s="552"/>
      <c r="BG46" s="553"/>
      <c r="BH46" s="553"/>
      <c r="BI46" s="553"/>
      <c r="BJ46" s="553"/>
      <c r="BK46" s="558"/>
    </row>
    <row r="47" spans="1:63" s="287" customFormat="1" ht="16" customHeight="1" x14ac:dyDescent="0.2">
      <c r="A47" s="550"/>
      <c r="B47" s="317" t="str">
        <f>Sprache!$A$112&amp;" Rvi"</f>
        <v>hauteur de support de coulisse Rvi</v>
      </c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03"/>
      <c r="T47" s="303"/>
      <c r="U47" s="304" t="str">
        <f>Sprache!$A$204&amp;" = 45"</f>
        <v>coulée = 45</v>
      </c>
      <c r="V47" s="552"/>
      <c r="W47" s="553"/>
      <c r="X47" s="553"/>
      <c r="Y47" s="553"/>
      <c r="Z47" s="553"/>
      <c r="AA47" s="557"/>
      <c r="AB47" s="552"/>
      <c r="AC47" s="553"/>
      <c r="AD47" s="553"/>
      <c r="AE47" s="553"/>
      <c r="AF47" s="553"/>
      <c r="AG47" s="557"/>
      <c r="AH47" s="552"/>
      <c r="AI47" s="553"/>
      <c r="AJ47" s="553"/>
      <c r="AK47" s="553"/>
      <c r="AL47" s="553"/>
      <c r="AM47" s="557"/>
      <c r="AN47" s="552"/>
      <c r="AO47" s="553"/>
      <c r="AP47" s="553"/>
      <c r="AQ47" s="553"/>
      <c r="AR47" s="553"/>
      <c r="AS47" s="557"/>
      <c r="AT47" s="552"/>
      <c r="AU47" s="553"/>
      <c r="AV47" s="553"/>
      <c r="AW47" s="553"/>
      <c r="AX47" s="553"/>
      <c r="AY47" s="557"/>
      <c r="AZ47" s="552"/>
      <c r="BA47" s="553"/>
      <c r="BB47" s="553"/>
      <c r="BC47" s="553"/>
      <c r="BD47" s="553"/>
      <c r="BE47" s="557"/>
      <c r="BF47" s="552"/>
      <c r="BG47" s="553"/>
      <c r="BH47" s="553"/>
      <c r="BI47" s="553"/>
      <c r="BJ47" s="553"/>
      <c r="BK47" s="558"/>
    </row>
    <row r="48" spans="1:63" s="287" customFormat="1" ht="16" customHeight="1" x14ac:dyDescent="0.2">
      <c r="A48" s="550"/>
      <c r="B48" s="293" t="str">
        <f>Sprache!$A$62&amp;" Rvi "&amp;Sprache!$A$124</f>
        <v>support de coulisse Rvi sur</v>
      </c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320"/>
      <c r="T48" s="320"/>
      <c r="U48" s="313"/>
      <c r="V48" s="554"/>
      <c r="W48" s="459"/>
      <c r="X48" s="459"/>
      <c r="Y48" s="459"/>
      <c r="Z48" s="459"/>
      <c r="AA48" s="460"/>
      <c r="AB48" s="554"/>
      <c r="AC48" s="459"/>
      <c r="AD48" s="459"/>
      <c r="AE48" s="459"/>
      <c r="AF48" s="459"/>
      <c r="AG48" s="460"/>
      <c r="AH48" s="554"/>
      <c r="AI48" s="459"/>
      <c r="AJ48" s="459"/>
      <c r="AK48" s="459"/>
      <c r="AL48" s="459"/>
      <c r="AM48" s="460"/>
      <c r="AN48" s="554"/>
      <c r="AO48" s="459"/>
      <c r="AP48" s="459"/>
      <c r="AQ48" s="459"/>
      <c r="AR48" s="459"/>
      <c r="AS48" s="460"/>
      <c r="AT48" s="554"/>
      <c r="AU48" s="459"/>
      <c r="AV48" s="459"/>
      <c r="AW48" s="459"/>
      <c r="AX48" s="459"/>
      <c r="AY48" s="460"/>
      <c r="AZ48" s="554"/>
      <c r="BA48" s="459"/>
      <c r="BB48" s="459"/>
      <c r="BC48" s="459"/>
      <c r="BD48" s="459"/>
      <c r="BE48" s="460"/>
      <c r="BF48" s="554"/>
      <c r="BG48" s="459"/>
      <c r="BH48" s="459"/>
      <c r="BI48" s="459"/>
      <c r="BJ48" s="459"/>
      <c r="BK48" s="568"/>
    </row>
    <row r="49" spans="1:63" s="287" customFormat="1" ht="16" customHeight="1" x14ac:dyDescent="0.2">
      <c r="A49" s="550" t="str">
        <f>Sprache!A234</f>
        <v>option</v>
      </c>
      <c r="B49" s="288" t="str">
        <f>Sprache!$A$236&amp;""</f>
        <v>tirez système (GZA)</v>
      </c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319"/>
      <c r="T49" s="319"/>
      <c r="U49" s="299" t="s">
        <v>826</v>
      </c>
      <c r="V49" s="565"/>
      <c r="W49" s="370"/>
      <c r="X49" s="370"/>
      <c r="Y49" s="370"/>
      <c r="Z49" s="370"/>
      <c r="AA49" s="371"/>
      <c r="AB49" s="565"/>
      <c r="AC49" s="370"/>
      <c r="AD49" s="370"/>
      <c r="AE49" s="370"/>
      <c r="AF49" s="370"/>
      <c r="AG49" s="371"/>
      <c r="AH49" s="565"/>
      <c r="AI49" s="370"/>
      <c r="AJ49" s="370"/>
      <c r="AK49" s="370"/>
      <c r="AL49" s="370"/>
      <c r="AM49" s="371"/>
      <c r="AN49" s="565"/>
      <c r="AO49" s="370"/>
      <c r="AP49" s="370"/>
      <c r="AQ49" s="370"/>
      <c r="AR49" s="370"/>
      <c r="AS49" s="371"/>
      <c r="AT49" s="565"/>
      <c r="AU49" s="370"/>
      <c r="AV49" s="370"/>
      <c r="AW49" s="370"/>
      <c r="AX49" s="370"/>
      <c r="AY49" s="371"/>
      <c r="AZ49" s="565"/>
      <c r="BA49" s="370"/>
      <c r="BB49" s="370"/>
      <c r="BC49" s="370"/>
      <c r="BD49" s="370"/>
      <c r="BE49" s="371"/>
      <c r="BF49" s="565"/>
      <c r="BG49" s="370"/>
      <c r="BH49" s="370"/>
      <c r="BI49" s="370"/>
      <c r="BJ49" s="370"/>
      <c r="BK49" s="570"/>
    </row>
    <row r="50" spans="1:63" s="287" customFormat="1" ht="16" customHeight="1" x14ac:dyDescent="0.2">
      <c r="A50" s="550"/>
      <c r="B50" s="337" t="str">
        <f>Sprache!$A$240</f>
        <v>Domaine d'application</v>
      </c>
      <c r="C50" s="338"/>
      <c r="D50" s="339"/>
      <c r="E50" s="339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39"/>
      <c r="S50" s="340"/>
      <c r="T50" s="340"/>
      <c r="U50" s="341" t="s">
        <v>819</v>
      </c>
      <c r="V50" s="552"/>
      <c r="W50" s="553"/>
      <c r="X50" s="553"/>
      <c r="Y50" s="553"/>
      <c r="Z50" s="553"/>
      <c r="AA50" s="557"/>
      <c r="AB50" s="552"/>
      <c r="AC50" s="553"/>
      <c r="AD50" s="553"/>
      <c r="AE50" s="553"/>
      <c r="AF50" s="553"/>
      <c r="AG50" s="557"/>
      <c r="AH50" s="552"/>
      <c r="AI50" s="553"/>
      <c r="AJ50" s="553"/>
      <c r="AK50" s="553"/>
      <c r="AL50" s="553"/>
      <c r="AM50" s="557"/>
      <c r="AN50" s="552"/>
      <c r="AO50" s="553"/>
      <c r="AP50" s="553"/>
      <c r="AQ50" s="553"/>
      <c r="AR50" s="553"/>
      <c r="AS50" s="557"/>
      <c r="AT50" s="552"/>
      <c r="AU50" s="553"/>
      <c r="AV50" s="553"/>
      <c r="AW50" s="553"/>
      <c r="AX50" s="553"/>
      <c r="AY50" s="557"/>
      <c r="AZ50" s="552"/>
      <c r="BA50" s="553"/>
      <c r="BB50" s="553"/>
      <c r="BC50" s="553"/>
      <c r="BD50" s="553"/>
      <c r="BE50" s="557"/>
      <c r="BF50" s="552"/>
      <c r="BG50" s="553"/>
      <c r="BH50" s="553"/>
      <c r="BI50" s="553"/>
      <c r="BJ50" s="553"/>
      <c r="BK50" s="558"/>
    </row>
    <row r="51" spans="1:63" s="321" customFormat="1" ht="12" customHeight="1" x14ac:dyDescent="0.2">
      <c r="A51" s="550"/>
      <c r="B51" s="611" t="str">
        <f>"I = Indoor; O = Outdoor ("&amp;Sprache!$A$241&amp;" "&amp;Sprache!$A$252&amp;" !)"</f>
        <v>I = Indoor; O = Outdoor (angle d'installation observés !)</v>
      </c>
      <c r="C51" s="612"/>
      <c r="D51" s="612"/>
      <c r="E51" s="612"/>
      <c r="F51" s="612"/>
      <c r="G51" s="612"/>
      <c r="H51" s="612"/>
      <c r="I51" s="612"/>
      <c r="J51" s="612"/>
      <c r="K51" s="612"/>
      <c r="L51" s="612"/>
      <c r="M51" s="612"/>
      <c r="N51" s="612"/>
      <c r="O51" s="612"/>
      <c r="P51" s="612"/>
      <c r="Q51" s="612"/>
      <c r="R51" s="612"/>
      <c r="S51" s="612"/>
      <c r="T51" s="612"/>
      <c r="U51" s="612"/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613"/>
      <c r="AJ51" s="613"/>
      <c r="AK51" s="613"/>
      <c r="AL51" s="613"/>
      <c r="AM51" s="613"/>
      <c r="AN51" s="613"/>
      <c r="AO51" s="613"/>
      <c r="AP51" s="613"/>
      <c r="AQ51" s="613"/>
      <c r="AR51" s="613"/>
      <c r="AS51" s="613"/>
      <c r="AT51" s="613"/>
      <c r="AU51" s="613"/>
      <c r="AV51" s="613"/>
      <c r="AW51" s="613"/>
      <c r="AX51" s="613"/>
      <c r="AY51" s="613"/>
      <c r="AZ51" s="613"/>
      <c r="BA51" s="613"/>
      <c r="BB51" s="613"/>
      <c r="BC51" s="613"/>
      <c r="BD51" s="613"/>
      <c r="BE51" s="613"/>
      <c r="BF51" s="613"/>
      <c r="BG51" s="613"/>
      <c r="BH51" s="613"/>
      <c r="BI51" s="613"/>
      <c r="BJ51" s="613"/>
      <c r="BK51" s="614"/>
    </row>
    <row r="52" spans="1:63" s="287" customFormat="1" ht="16" customHeight="1" x14ac:dyDescent="0.2">
      <c r="A52" s="550"/>
      <c r="B52" s="317" t="str">
        <f>Sprache!$A$235&amp;" "&amp;Sprache!$A$79&amp;""</f>
        <v>joint à brosse barre à toile</v>
      </c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03"/>
      <c r="T52" s="303"/>
      <c r="U52" s="304" t="s">
        <v>826</v>
      </c>
      <c r="V52" s="552"/>
      <c r="W52" s="553"/>
      <c r="X52" s="553"/>
      <c r="Y52" s="553"/>
      <c r="Z52" s="553"/>
      <c r="AA52" s="557"/>
      <c r="AB52" s="552"/>
      <c r="AC52" s="553"/>
      <c r="AD52" s="553"/>
      <c r="AE52" s="553"/>
      <c r="AF52" s="553"/>
      <c r="AG52" s="557"/>
      <c r="AH52" s="552"/>
      <c r="AI52" s="553"/>
      <c r="AJ52" s="553"/>
      <c r="AK52" s="553"/>
      <c r="AL52" s="553"/>
      <c r="AM52" s="557"/>
      <c r="AN52" s="552"/>
      <c r="AO52" s="553"/>
      <c r="AP52" s="553"/>
      <c r="AQ52" s="553"/>
      <c r="AR52" s="553"/>
      <c r="AS52" s="557"/>
      <c r="AT52" s="552"/>
      <c r="AU52" s="553"/>
      <c r="AV52" s="553"/>
      <c r="AW52" s="553"/>
      <c r="AX52" s="553"/>
      <c r="AY52" s="557"/>
      <c r="AZ52" s="552"/>
      <c r="BA52" s="553"/>
      <c r="BB52" s="553"/>
      <c r="BC52" s="553"/>
      <c r="BD52" s="553"/>
      <c r="BE52" s="557"/>
      <c r="BF52" s="552"/>
      <c r="BG52" s="553"/>
      <c r="BH52" s="553"/>
      <c r="BI52" s="553"/>
      <c r="BJ52" s="553"/>
      <c r="BK52" s="558"/>
    </row>
    <row r="53" spans="1:63" s="287" customFormat="1" ht="16" customHeight="1" x14ac:dyDescent="0.2">
      <c r="A53" s="550"/>
      <c r="B53" s="317" t="str">
        <f>Sprache!$A$255&amp;" "&amp;Sprache!$A$254&amp;""</f>
        <v>sans couverture de service</v>
      </c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03"/>
      <c r="T53" s="303"/>
      <c r="U53" s="304" t="s">
        <v>826</v>
      </c>
      <c r="V53" s="552"/>
      <c r="W53" s="553"/>
      <c r="X53" s="553"/>
      <c r="Y53" s="553"/>
      <c r="Z53" s="553"/>
      <c r="AA53" s="557"/>
      <c r="AB53" s="552"/>
      <c r="AC53" s="553"/>
      <c r="AD53" s="553"/>
      <c r="AE53" s="553"/>
      <c r="AF53" s="553"/>
      <c r="AG53" s="557"/>
      <c r="AH53" s="552"/>
      <c r="AI53" s="553"/>
      <c r="AJ53" s="553"/>
      <c r="AK53" s="553"/>
      <c r="AL53" s="553"/>
      <c r="AM53" s="557"/>
      <c r="AN53" s="552"/>
      <c r="AO53" s="553"/>
      <c r="AP53" s="553"/>
      <c r="AQ53" s="553"/>
      <c r="AR53" s="553"/>
      <c r="AS53" s="557"/>
      <c r="AT53" s="552"/>
      <c r="AU53" s="553"/>
      <c r="AV53" s="553"/>
      <c r="AW53" s="553"/>
      <c r="AX53" s="553"/>
      <c r="AY53" s="557"/>
      <c r="AZ53" s="552"/>
      <c r="BA53" s="553"/>
      <c r="BB53" s="553"/>
      <c r="BC53" s="553"/>
      <c r="BD53" s="553"/>
      <c r="BE53" s="557"/>
      <c r="BF53" s="552"/>
      <c r="BG53" s="553"/>
      <c r="BH53" s="553"/>
      <c r="BI53" s="553"/>
      <c r="BJ53" s="553"/>
      <c r="BK53" s="558"/>
    </row>
    <row r="54" spans="1:63" s="287" customFormat="1" ht="16" customHeight="1" x14ac:dyDescent="0.2">
      <c r="A54" s="550"/>
      <c r="B54" s="300" t="str">
        <f>Sprache!$A$140</f>
        <v>type de plaque de couverture</v>
      </c>
      <c r="C54" s="301"/>
      <c r="D54" s="301"/>
      <c r="E54" s="301"/>
      <c r="F54" s="301"/>
      <c r="G54" s="301"/>
      <c r="H54" s="301"/>
      <c r="I54" s="301"/>
      <c r="J54" s="301"/>
      <c r="K54" s="301"/>
      <c r="L54" s="302"/>
      <c r="M54" s="307"/>
      <c r="N54" s="308"/>
      <c r="O54" s="308"/>
      <c r="P54" s="301"/>
      <c r="Q54" s="301"/>
      <c r="R54" s="301"/>
      <c r="S54" s="301"/>
      <c r="T54" s="301"/>
      <c r="U54" s="304"/>
      <c r="V54" s="552"/>
      <c r="W54" s="553"/>
      <c r="X54" s="553"/>
      <c r="Y54" s="553"/>
      <c r="Z54" s="553"/>
      <c r="AA54" s="557"/>
      <c r="AB54" s="552"/>
      <c r="AC54" s="553"/>
      <c r="AD54" s="553"/>
      <c r="AE54" s="553"/>
      <c r="AF54" s="553"/>
      <c r="AG54" s="557"/>
      <c r="AH54" s="552"/>
      <c r="AI54" s="553"/>
      <c r="AJ54" s="553"/>
      <c r="AK54" s="553"/>
      <c r="AL54" s="553"/>
      <c r="AM54" s="557"/>
      <c r="AN54" s="552"/>
      <c r="AO54" s="553"/>
      <c r="AP54" s="553"/>
      <c r="AQ54" s="553"/>
      <c r="AR54" s="553"/>
      <c r="AS54" s="557"/>
      <c r="AT54" s="552"/>
      <c r="AU54" s="553"/>
      <c r="AV54" s="553"/>
      <c r="AW54" s="553"/>
      <c r="AX54" s="553"/>
      <c r="AY54" s="557"/>
      <c r="AZ54" s="552"/>
      <c r="BA54" s="553"/>
      <c r="BB54" s="553"/>
      <c r="BC54" s="553"/>
      <c r="BD54" s="553"/>
      <c r="BE54" s="557"/>
      <c r="BF54" s="552"/>
      <c r="BG54" s="553"/>
      <c r="BH54" s="553"/>
      <c r="BI54" s="553"/>
      <c r="BJ54" s="553"/>
      <c r="BK54" s="558"/>
    </row>
    <row r="55" spans="1:63" s="287" customFormat="1" ht="16" customHeight="1" x14ac:dyDescent="0.2">
      <c r="A55" s="550"/>
      <c r="B55" s="309">
        <f>Sprache!$A$142</f>
        <v>0</v>
      </c>
      <c r="C55" s="310"/>
      <c r="D55" s="310"/>
      <c r="E55" s="310"/>
      <c r="F55" s="310"/>
      <c r="G55" s="310"/>
      <c r="H55" s="310"/>
      <c r="I55" s="310"/>
      <c r="J55" s="310"/>
      <c r="K55" s="310"/>
      <c r="L55" s="295"/>
      <c r="M55" s="311"/>
      <c r="N55" s="312"/>
      <c r="O55" s="312"/>
      <c r="P55" s="310"/>
      <c r="Q55" s="310"/>
      <c r="R55" s="310"/>
      <c r="S55" s="310"/>
      <c r="T55" s="310"/>
      <c r="U55" s="313"/>
      <c r="V55" s="554"/>
      <c r="W55" s="459"/>
      <c r="X55" s="459"/>
      <c r="Y55" s="459"/>
      <c r="Z55" s="459"/>
      <c r="AA55" s="460"/>
      <c r="AB55" s="554"/>
      <c r="AC55" s="459"/>
      <c r="AD55" s="459"/>
      <c r="AE55" s="459"/>
      <c r="AF55" s="459"/>
      <c r="AG55" s="460"/>
      <c r="AH55" s="554"/>
      <c r="AI55" s="459"/>
      <c r="AJ55" s="459"/>
      <c r="AK55" s="459"/>
      <c r="AL55" s="459"/>
      <c r="AM55" s="460"/>
      <c r="AN55" s="554"/>
      <c r="AO55" s="459"/>
      <c r="AP55" s="459"/>
      <c r="AQ55" s="459"/>
      <c r="AR55" s="459"/>
      <c r="AS55" s="460"/>
      <c r="AT55" s="554"/>
      <c r="AU55" s="459"/>
      <c r="AV55" s="459"/>
      <c r="AW55" s="459"/>
      <c r="AX55" s="459"/>
      <c r="AY55" s="460"/>
      <c r="AZ55" s="554"/>
      <c r="BA55" s="459"/>
      <c r="BB55" s="459"/>
      <c r="BC55" s="459"/>
      <c r="BD55" s="459"/>
      <c r="BE55" s="460"/>
      <c r="BF55" s="554"/>
      <c r="BG55" s="459"/>
      <c r="BH55" s="459"/>
      <c r="BI55" s="459"/>
      <c r="BJ55" s="459"/>
      <c r="BK55" s="568"/>
    </row>
    <row r="56" spans="1:63" ht="60" customHeight="1" thickBot="1" x14ac:dyDescent="0.3">
      <c r="A56" s="275"/>
      <c r="B56" s="276" t="str">
        <f>Sprache!$A$264</f>
        <v>allusion</v>
      </c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8"/>
      <c r="T56" s="278"/>
      <c r="U56" s="279"/>
      <c r="V56" s="559"/>
      <c r="W56" s="560"/>
      <c r="X56" s="560"/>
      <c r="Y56" s="560"/>
      <c r="Z56" s="560"/>
      <c r="AA56" s="560"/>
      <c r="AB56" s="559"/>
      <c r="AC56" s="560"/>
      <c r="AD56" s="560"/>
      <c r="AE56" s="560"/>
      <c r="AF56" s="560"/>
      <c r="AG56" s="560"/>
      <c r="AH56" s="559"/>
      <c r="AI56" s="560"/>
      <c r="AJ56" s="560"/>
      <c r="AK56" s="560"/>
      <c r="AL56" s="560"/>
      <c r="AM56" s="560"/>
      <c r="AN56" s="559"/>
      <c r="AO56" s="560"/>
      <c r="AP56" s="560"/>
      <c r="AQ56" s="560"/>
      <c r="AR56" s="560"/>
      <c r="AS56" s="560"/>
      <c r="AT56" s="559"/>
      <c r="AU56" s="560"/>
      <c r="AV56" s="560"/>
      <c r="AW56" s="560"/>
      <c r="AX56" s="560"/>
      <c r="AY56" s="560"/>
      <c r="AZ56" s="559"/>
      <c r="BA56" s="560"/>
      <c r="BB56" s="560"/>
      <c r="BC56" s="560"/>
      <c r="BD56" s="560"/>
      <c r="BE56" s="560"/>
      <c r="BF56" s="559"/>
      <c r="BG56" s="560"/>
      <c r="BH56" s="560"/>
      <c r="BI56" s="560"/>
      <c r="BJ56" s="560"/>
      <c r="BK56" s="621"/>
    </row>
    <row r="57" spans="1:63" ht="16" customHeight="1" x14ac:dyDescent="0.25">
      <c r="A57" s="201" t="str">
        <f>Titelblatt!$A$61</f>
        <v>Copyright by SSAG / gcp</v>
      </c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569" t="str">
        <f>Titelblatt!L61</f>
        <v>Massaufnahmeformulare Schenker/MF_VSeZip_P2157_P2158_P2159</v>
      </c>
      <c r="M57" s="569"/>
      <c r="N57" s="569"/>
      <c r="O57" s="569"/>
      <c r="P57" s="569"/>
      <c r="Q57" s="569"/>
      <c r="R57" s="569"/>
      <c r="S57" s="569"/>
      <c r="T57" s="569"/>
      <c r="U57" s="569"/>
      <c r="V57" s="569"/>
      <c r="W57" s="569"/>
      <c r="X57" s="569"/>
      <c r="Y57" s="569"/>
      <c r="Z57" s="569"/>
      <c r="AA57" s="569"/>
      <c r="AB57" s="569"/>
      <c r="AC57" s="569"/>
      <c r="AD57" s="569"/>
      <c r="AE57" s="569"/>
      <c r="AF57" s="569"/>
      <c r="AG57" s="569"/>
      <c r="AH57" s="569"/>
      <c r="AI57" s="569"/>
      <c r="AJ57" s="569"/>
      <c r="AK57" s="569"/>
      <c r="AL57" s="569"/>
      <c r="AM57" s="569"/>
      <c r="AN57" s="569"/>
      <c r="AO57" s="569"/>
      <c r="AP57" s="569"/>
      <c r="AQ57" s="569"/>
      <c r="AR57" s="569"/>
      <c r="AS57" s="569"/>
      <c r="AT57" s="569"/>
      <c r="AU57" s="569"/>
      <c r="AV57" s="569"/>
      <c r="AW57" s="569"/>
      <c r="AX57" s="569"/>
      <c r="AY57" s="569"/>
      <c r="AZ57" s="569"/>
      <c r="BA57" s="569"/>
      <c r="BB57" s="569"/>
      <c r="BC57" s="201"/>
      <c r="BD57" s="201"/>
      <c r="BE57" s="201"/>
      <c r="BF57" s="201"/>
      <c r="BG57" s="201"/>
      <c r="BH57" s="201"/>
      <c r="BJ57" s="201"/>
      <c r="BK57" s="87" t="str">
        <f>Titelblatt!BA61</f>
        <v>14.05.2018 / AX Vers. 4</v>
      </c>
    </row>
    <row r="58" spans="1:63" ht="16" customHeigh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08"/>
      <c r="N58" s="108"/>
      <c r="O58" s="108"/>
      <c r="P58" s="108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</row>
    <row r="59" spans="1:63" ht="16" customHeigh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08"/>
      <c r="N59" s="108"/>
      <c r="O59" s="108"/>
      <c r="P59" s="108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</row>
    <row r="60" spans="1:63" ht="16" customHeight="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08"/>
      <c r="N60" s="108"/>
      <c r="O60" s="108"/>
      <c r="P60" s="108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</row>
    <row r="61" spans="1:63" ht="16" customHeight="1" x14ac:dyDescent="0.25"/>
    <row r="62" spans="1:63" ht="16" customHeight="1" x14ac:dyDescent="0.25"/>
    <row r="63" spans="1:63" ht="16" customHeight="1" x14ac:dyDescent="0.25"/>
    <row r="64" spans="1:63" ht="16" customHeight="1" x14ac:dyDescent="0.25"/>
    <row r="65" ht="16" customHeight="1" x14ac:dyDescent="0.25"/>
    <row r="66" ht="16" customHeight="1" x14ac:dyDescent="0.25"/>
    <row r="67" ht="16" customHeight="1" x14ac:dyDescent="0.25"/>
    <row r="68" ht="16" customHeight="1" x14ac:dyDescent="0.25"/>
    <row r="69" ht="16" customHeight="1" x14ac:dyDescent="0.25"/>
    <row r="70" ht="16" customHeight="1" x14ac:dyDescent="0.25"/>
    <row r="71" ht="16" customHeight="1" x14ac:dyDescent="0.25"/>
    <row r="72" ht="16" customHeight="1" x14ac:dyDescent="0.25"/>
    <row r="73" ht="16" customHeight="1" x14ac:dyDescent="0.25"/>
    <row r="74" ht="16" customHeight="1" x14ac:dyDescent="0.25"/>
    <row r="75" ht="16" customHeight="1" x14ac:dyDescent="0.25"/>
    <row r="76" ht="16" customHeight="1" x14ac:dyDescent="0.25"/>
    <row r="77" ht="16" customHeight="1" x14ac:dyDescent="0.25"/>
    <row r="78" ht="16" customHeight="1" x14ac:dyDescent="0.25"/>
    <row r="79" ht="16" customHeight="1" x14ac:dyDescent="0.25"/>
    <row r="80" ht="16" customHeight="1" x14ac:dyDescent="0.25"/>
  </sheetData>
  <sheetProtection sheet="1" objects="1" scenarios="1" selectLockedCells="1"/>
  <customSheetViews>
    <customSheetView guid="{425D2CEF-4F77-4663-A5F0-EA8E2889969B}" showGridLines="0" showRowCol="0" outlineSymbols="0" zeroValues="0" fitToPage="1">
      <selection activeCell="Q7" sqref="Q7"/>
      <pageMargins left="0.59055118110236227" right="0.39370078740157483" top="0.39370078740157483" bottom="0.39370078740157483" header="0.39370078740157483" footer="0.39370078740157483"/>
      <printOptions horizontalCentered="1" verticalCentered="1"/>
      <pageSetup paperSize="9" scale="92" orientation="portrait" horizontalDpi="300" verticalDpi="300" r:id="rId1"/>
      <headerFooter alignWithMargins="0"/>
    </customSheetView>
  </customSheetViews>
  <mergeCells count="389">
    <mergeCell ref="AT54:AY54"/>
    <mergeCell ref="AZ54:BE54"/>
    <mergeCell ref="AB44:AG44"/>
    <mergeCell ref="AH44:AM44"/>
    <mergeCell ref="AN44:AS44"/>
    <mergeCell ref="AT44:AY44"/>
    <mergeCell ref="AZ44:BE44"/>
    <mergeCell ref="BF44:BK44"/>
    <mergeCell ref="AZ53:BE53"/>
    <mergeCell ref="BF53:BK53"/>
    <mergeCell ref="AB45:AG45"/>
    <mergeCell ref="AB56:AG56"/>
    <mergeCell ref="AH56:AM56"/>
    <mergeCell ref="AN56:AS56"/>
    <mergeCell ref="AT56:AY56"/>
    <mergeCell ref="AZ56:BE56"/>
    <mergeCell ref="BF56:BK56"/>
    <mergeCell ref="AB46:AG46"/>
    <mergeCell ref="AH46:AM46"/>
    <mergeCell ref="AN46:AS46"/>
    <mergeCell ref="AT46:AY46"/>
    <mergeCell ref="AZ46:BE46"/>
    <mergeCell ref="BF46:BK46"/>
    <mergeCell ref="BF47:BK47"/>
    <mergeCell ref="BF48:BK48"/>
    <mergeCell ref="AN47:AS47"/>
    <mergeCell ref="AT49:AY49"/>
    <mergeCell ref="BF50:BK50"/>
    <mergeCell ref="AN48:AS48"/>
    <mergeCell ref="AZ48:BE48"/>
    <mergeCell ref="AZ49:BE49"/>
    <mergeCell ref="BF49:BK49"/>
    <mergeCell ref="BF52:BK52"/>
    <mergeCell ref="AT48:AY48"/>
    <mergeCell ref="AN54:AS54"/>
    <mergeCell ref="AN37:AS37"/>
    <mergeCell ref="AT37:AY37"/>
    <mergeCell ref="AZ37:BE37"/>
    <mergeCell ref="BF37:BK37"/>
    <mergeCell ref="AH43:AM43"/>
    <mergeCell ref="AN43:AS43"/>
    <mergeCell ref="AT43:AY43"/>
    <mergeCell ref="AZ43:BE43"/>
    <mergeCell ref="BF43:BK43"/>
    <mergeCell ref="AB42:AG42"/>
    <mergeCell ref="AH42:AM42"/>
    <mergeCell ref="AN42:AS42"/>
    <mergeCell ref="AT42:AY42"/>
    <mergeCell ref="AZ42:BE42"/>
    <mergeCell ref="BF42:BK42"/>
    <mergeCell ref="BF39:BK39"/>
    <mergeCell ref="AH41:AM41"/>
    <mergeCell ref="B38:BK38"/>
    <mergeCell ref="B40:BK40"/>
    <mergeCell ref="AB41:AG41"/>
    <mergeCell ref="AN41:AS41"/>
    <mergeCell ref="AT41:AY41"/>
    <mergeCell ref="AZ41:BE41"/>
    <mergeCell ref="BF41:BK41"/>
    <mergeCell ref="AZ35:BE35"/>
    <mergeCell ref="BF35:BK35"/>
    <mergeCell ref="AH34:AM34"/>
    <mergeCell ref="AN34:AS34"/>
    <mergeCell ref="AH36:AM36"/>
    <mergeCell ref="AN36:AS36"/>
    <mergeCell ref="AT36:AY36"/>
    <mergeCell ref="AZ36:BE36"/>
    <mergeCell ref="BF36:BK36"/>
    <mergeCell ref="AT30:AY30"/>
    <mergeCell ref="AZ30:BE30"/>
    <mergeCell ref="BF30:BK30"/>
    <mergeCell ref="AB31:AG31"/>
    <mergeCell ref="AH31:AM31"/>
    <mergeCell ref="AN31:AS31"/>
    <mergeCell ref="AT31:AY31"/>
    <mergeCell ref="AZ31:BE31"/>
    <mergeCell ref="BF31:BK31"/>
    <mergeCell ref="AB36:AG36"/>
    <mergeCell ref="AB43:AG43"/>
    <mergeCell ref="B51:BK51"/>
    <mergeCell ref="AH32:AM32"/>
    <mergeCell ref="AN32:AS32"/>
    <mergeCell ref="AT32:AY32"/>
    <mergeCell ref="AZ32:BE32"/>
    <mergeCell ref="BF32:BK32"/>
    <mergeCell ref="AB33:AG33"/>
    <mergeCell ref="AH33:AM33"/>
    <mergeCell ref="AN33:AS33"/>
    <mergeCell ref="AT33:AY33"/>
    <mergeCell ref="AZ33:BE33"/>
    <mergeCell ref="BF33:BK33"/>
    <mergeCell ref="AT39:AY39"/>
    <mergeCell ref="AN39:AS39"/>
    <mergeCell ref="AT34:AY34"/>
    <mergeCell ref="AZ34:BE34"/>
    <mergeCell ref="BF34:BK34"/>
    <mergeCell ref="AB35:AG35"/>
    <mergeCell ref="AH35:AM35"/>
    <mergeCell ref="AN35:AS35"/>
    <mergeCell ref="AT35:AY35"/>
    <mergeCell ref="V44:AA44"/>
    <mergeCell ref="BF1:BK1"/>
    <mergeCell ref="BF5:BK5"/>
    <mergeCell ref="BF2:BK2"/>
    <mergeCell ref="AP6:AQ6"/>
    <mergeCell ref="AL6:AM6"/>
    <mergeCell ref="BJ6:BK6"/>
    <mergeCell ref="BD6:BE6"/>
    <mergeCell ref="AZ6:BA6"/>
    <mergeCell ref="AV6:AW6"/>
    <mergeCell ref="AX6:AY6"/>
    <mergeCell ref="AR6:AS6"/>
    <mergeCell ref="BB6:BC6"/>
    <mergeCell ref="AZ5:BE5"/>
    <mergeCell ref="AT5:AY5"/>
    <mergeCell ref="AT6:AU6"/>
    <mergeCell ref="AJ1:AM1"/>
    <mergeCell ref="BJ7:BK7"/>
    <mergeCell ref="AT7:AU7"/>
    <mergeCell ref="AV7:AW7"/>
    <mergeCell ref="AX7:AY7"/>
    <mergeCell ref="AT8:AU8"/>
    <mergeCell ref="AV8:AW8"/>
    <mergeCell ref="AX8:AY8"/>
    <mergeCell ref="AH6:AI6"/>
    <mergeCell ref="AJ6:AK6"/>
    <mergeCell ref="AH7:AI7"/>
    <mergeCell ref="AJ7:AK7"/>
    <mergeCell ref="AL7:AM7"/>
    <mergeCell ref="AN7:AO7"/>
    <mergeCell ref="AP7:AQ7"/>
    <mergeCell ref="AJ8:AK8"/>
    <mergeCell ref="AL8:AM8"/>
    <mergeCell ref="AN6:AO6"/>
    <mergeCell ref="BF6:BG6"/>
    <mergeCell ref="BH6:BI6"/>
    <mergeCell ref="AH8:AI8"/>
    <mergeCell ref="BF7:BG7"/>
    <mergeCell ref="BH7:BI7"/>
    <mergeCell ref="AR8:AS8"/>
    <mergeCell ref="AZ8:BA8"/>
    <mergeCell ref="BJ8:BK8"/>
    <mergeCell ref="BJ9:BK9"/>
    <mergeCell ref="BB9:BC9"/>
    <mergeCell ref="BD9:BE9"/>
    <mergeCell ref="BF9:BG9"/>
    <mergeCell ref="AL9:AM9"/>
    <mergeCell ref="AN9:AO9"/>
    <mergeCell ref="AV9:AW9"/>
    <mergeCell ref="AH13:AM13"/>
    <mergeCell ref="AN13:AS13"/>
    <mergeCell ref="AT13:AY13"/>
    <mergeCell ref="AZ13:BE13"/>
    <mergeCell ref="AZ9:BA9"/>
    <mergeCell ref="BF10:BK10"/>
    <mergeCell ref="AH10:AM10"/>
    <mergeCell ref="AN10:AS10"/>
    <mergeCell ref="AT10:AY10"/>
    <mergeCell ref="BH9:BI9"/>
    <mergeCell ref="AT9:AU9"/>
    <mergeCell ref="BB8:BC8"/>
    <mergeCell ref="BD8:BE8"/>
    <mergeCell ref="BF8:BG8"/>
    <mergeCell ref="BH8:BI8"/>
    <mergeCell ref="AX9:AY9"/>
    <mergeCell ref="AZ7:BA7"/>
    <mergeCell ref="BB7:BC7"/>
    <mergeCell ref="AR9:AS9"/>
    <mergeCell ref="AJ9:AK9"/>
    <mergeCell ref="AB10:AG10"/>
    <mergeCell ref="AN11:AS11"/>
    <mergeCell ref="AT11:AY11"/>
    <mergeCell ref="AB9:AC9"/>
    <mergeCell ref="AN12:AS12"/>
    <mergeCell ref="AT12:AY12"/>
    <mergeCell ref="AN8:AO8"/>
    <mergeCell ref="AP8:AQ8"/>
    <mergeCell ref="AH12:AM12"/>
    <mergeCell ref="AD8:AE8"/>
    <mergeCell ref="AF8:AG8"/>
    <mergeCell ref="AH11:AM11"/>
    <mergeCell ref="AB8:AC8"/>
    <mergeCell ref="AF1:AI1"/>
    <mergeCell ref="V10:AA10"/>
    <mergeCell ref="AF2:AI2"/>
    <mergeCell ref="AJ2:AM2"/>
    <mergeCell ref="AP9:AQ9"/>
    <mergeCell ref="AB11:AG11"/>
    <mergeCell ref="AB12:AG12"/>
    <mergeCell ref="AD9:AE9"/>
    <mergeCell ref="AF9:AG9"/>
    <mergeCell ref="AH9:AI9"/>
    <mergeCell ref="AO1:BE1"/>
    <mergeCell ref="AO2:BE2"/>
    <mergeCell ref="AZ12:BE12"/>
    <mergeCell ref="AH5:AM5"/>
    <mergeCell ref="AN5:AS5"/>
    <mergeCell ref="AD7:AE7"/>
    <mergeCell ref="AF7:AG7"/>
    <mergeCell ref="AZ11:BE11"/>
    <mergeCell ref="AR7:AS7"/>
    <mergeCell ref="AD6:AE6"/>
    <mergeCell ref="AF6:AG6"/>
    <mergeCell ref="BD7:BE7"/>
    <mergeCell ref="AZ10:BE10"/>
    <mergeCell ref="V11:AA11"/>
    <mergeCell ref="AT25:AY25"/>
    <mergeCell ref="AZ25:BE25"/>
    <mergeCell ref="B14:BK14"/>
    <mergeCell ref="X8:Y8"/>
    <mergeCell ref="V5:AA5"/>
    <mergeCell ref="L1:AD1"/>
    <mergeCell ref="X6:Y6"/>
    <mergeCell ref="Z6:AA6"/>
    <mergeCell ref="V13:AA13"/>
    <mergeCell ref="AB13:AG13"/>
    <mergeCell ref="L2:AD2"/>
    <mergeCell ref="X9:Y9"/>
    <mergeCell ref="Z9:AA9"/>
    <mergeCell ref="V8:W8"/>
    <mergeCell ref="V9:W9"/>
    <mergeCell ref="Z8:AA8"/>
    <mergeCell ref="V7:W7"/>
    <mergeCell ref="X7:Y7"/>
    <mergeCell ref="Z7:AA7"/>
    <mergeCell ref="V6:W6"/>
    <mergeCell ref="L3:AD3"/>
    <mergeCell ref="AB5:AG5"/>
    <mergeCell ref="AB6:AC6"/>
    <mergeCell ref="AB7:AC7"/>
    <mergeCell ref="AN21:AS21"/>
    <mergeCell ref="AZ21:BE21"/>
    <mergeCell ref="BF21:BK21"/>
    <mergeCell ref="BF23:BK23"/>
    <mergeCell ref="AH15:AM15"/>
    <mergeCell ref="AN15:AS15"/>
    <mergeCell ref="AT15:AY15"/>
    <mergeCell ref="AZ15:BE15"/>
    <mergeCell ref="BF15:BK15"/>
    <mergeCell ref="AH21:AM21"/>
    <mergeCell ref="AN23:AS23"/>
    <mergeCell ref="AT23:AY23"/>
    <mergeCell ref="AZ23:BE23"/>
    <mergeCell ref="AH23:AM23"/>
    <mergeCell ref="AT21:AY21"/>
    <mergeCell ref="V12:AA12"/>
    <mergeCell ref="V25:AA25"/>
    <mergeCell ref="AB21:AG21"/>
    <mergeCell ref="V15:AA15"/>
    <mergeCell ref="AB15:AG15"/>
    <mergeCell ref="V18:AA18"/>
    <mergeCell ref="AB18:AG18"/>
    <mergeCell ref="V17:AA17"/>
    <mergeCell ref="AB17:AG17"/>
    <mergeCell ref="AB23:AG23"/>
    <mergeCell ref="AB25:AG25"/>
    <mergeCell ref="B16:BK16"/>
    <mergeCell ref="B20:BK20"/>
    <mergeCell ref="B22:BK22"/>
    <mergeCell ref="B24:BK24"/>
    <mergeCell ref="V19:AA19"/>
    <mergeCell ref="AZ19:BE19"/>
    <mergeCell ref="BF19:BK19"/>
    <mergeCell ref="AH18:AM18"/>
    <mergeCell ref="AN18:AS18"/>
    <mergeCell ref="BF25:BK25"/>
    <mergeCell ref="V21:AA21"/>
    <mergeCell ref="AH25:AM25"/>
    <mergeCell ref="BF12:BK12"/>
    <mergeCell ref="BF11:BK11"/>
    <mergeCell ref="BF13:BK13"/>
    <mergeCell ref="BF54:BK54"/>
    <mergeCell ref="AH55:AM55"/>
    <mergeCell ref="AN55:AS55"/>
    <mergeCell ref="AT55:AY55"/>
    <mergeCell ref="AZ55:BE55"/>
    <mergeCell ref="BF55:BK55"/>
    <mergeCell ref="AB54:AG54"/>
    <mergeCell ref="AZ47:BE47"/>
    <mergeCell ref="AH47:AM47"/>
    <mergeCell ref="AB47:AG47"/>
    <mergeCell ref="AH17:AM17"/>
    <mergeCell ref="AN17:AS17"/>
    <mergeCell ref="AT17:AY17"/>
    <mergeCell ref="AZ17:BE17"/>
    <mergeCell ref="BF17:BK17"/>
    <mergeCell ref="AT18:AY18"/>
    <mergeCell ref="AZ18:BE18"/>
    <mergeCell ref="BF18:BK18"/>
    <mergeCell ref="AB19:AG19"/>
    <mergeCell ref="AH19:AM19"/>
    <mergeCell ref="AN19:AS19"/>
    <mergeCell ref="AT19:AY19"/>
    <mergeCell ref="L57:BB57"/>
    <mergeCell ref="AH48:AM48"/>
    <mergeCell ref="AB48:AG48"/>
    <mergeCell ref="V48:AA48"/>
    <mergeCell ref="V55:AA55"/>
    <mergeCell ref="AB55:AG55"/>
    <mergeCell ref="AB53:AG53"/>
    <mergeCell ref="AH53:AM53"/>
    <mergeCell ref="AH54:AM54"/>
    <mergeCell ref="AN53:AS53"/>
    <mergeCell ref="AT53:AY53"/>
    <mergeCell ref="V50:AA50"/>
    <mergeCell ref="AB50:AG50"/>
    <mergeCell ref="AH50:AM50"/>
    <mergeCell ref="AN50:AS50"/>
    <mergeCell ref="AT50:AY50"/>
    <mergeCell ref="AZ50:BE50"/>
    <mergeCell ref="V52:AA52"/>
    <mergeCell ref="AB52:AG52"/>
    <mergeCell ref="AH52:AM52"/>
    <mergeCell ref="AN52:AS52"/>
    <mergeCell ref="AT52:AY52"/>
    <mergeCell ref="AZ52:BE52"/>
    <mergeCell ref="V54:AA54"/>
    <mergeCell ref="BF26:BK26"/>
    <mergeCell ref="V27:AA27"/>
    <mergeCell ref="AB27:AG27"/>
    <mergeCell ref="AH27:AM27"/>
    <mergeCell ref="AN27:AS27"/>
    <mergeCell ref="V26:AA26"/>
    <mergeCell ref="V39:AA39"/>
    <mergeCell ref="V37:AA37"/>
    <mergeCell ref="V41:AA41"/>
    <mergeCell ref="AB32:AG32"/>
    <mergeCell ref="AB34:AG34"/>
    <mergeCell ref="AN28:AS28"/>
    <mergeCell ref="AT28:AY28"/>
    <mergeCell ref="AZ28:BE28"/>
    <mergeCell ref="BF28:BK28"/>
    <mergeCell ref="AB29:AG29"/>
    <mergeCell ref="AH29:AM29"/>
    <mergeCell ref="AN29:AS29"/>
    <mergeCell ref="AT29:AY29"/>
    <mergeCell ref="AZ29:BE29"/>
    <mergeCell ref="BF29:BK29"/>
    <mergeCell ref="AB30:AG30"/>
    <mergeCell ref="AH30:AM30"/>
    <mergeCell ref="AN30:AS30"/>
    <mergeCell ref="V53:AA53"/>
    <mergeCell ref="AT45:AY45"/>
    <mergeCell ref="AZ45:BE45"/>
    <mergeCell ref="BF45:BK45"/>
    <mergeCell ref="BF27:BK27"/>
    <mergeCell ref="A49:A55"/>
    <mergeCell ref="V56:AA56"/>
    <mergeCell ref="V30:AA30"/>
    <mergeCell ref="V33:AA33"/>
    <mergeCell ref="V34:AA34"/>
    <mergeCell ref="V35:AA35"/>
    <mergeCell ref="V42:AA42"/>
    <mergeCell ref="V43:AA43"/>
    <mergeCell ref="V46:AA46"/>
    <mergeCell ref="V45:AA45"/>
    <mergeCell ref="V47:AA47"/>
    <mergeCell ref="AT47:AY47"/>
    <mergeCell ref="V49:AA49"/>
    <mergeCell ref="AB49:AG49"/>
    <mergeCell ref="AH49:AM49"/>
    <mergeCell ref="AN49:AS49"/>
    <mergeCell ref="AH45:AM45"/>
    <mergeCell ref="AN45:AS45"/>
    <mergeCell ref="A13:A29"/>
    <mergeCell ref="A11:A12"/>
    <mergeCell ref="A30:A40"/>
    <mergeCell ref="A41:A48"/>
    <mergeCell ref="AB26:AG26"/>
    <mergeCell ref="AH26:AM26"/>
    <mergeCell ref="AN26:AS26"/>
    <mergeCell ref="AT26:AY26"/>
    <mergeCell ref="AZ26:BE26"/>
    <mergeCell ref="AH39:AM39"/>
    <mergeCell ref="AB39:AG39"/>
    <mergeCell ref="AB37:AG37"/>
    <mergeCell ref="AH37:AM37"/>
    <mergeCell ref="AB28:AG28"/>
    <mergeCell ref="AH28:AM28"/>
    <mergeCell ref="AT27:AY27"/>
    <mergeCell ref="AZ27:BE27"/>
    <mergeCell ref="AZ39:BE39"/>
    <mergeCell ref="V28:AA28"/>
    <mergeCell ref="V29:AA29"/>
    <mergeCell ref="AN25:AS25"/>
    <mergeCell ref="V31:AA31"/>
    <mergeCell ref="V32:AA32"/>
    <mergeCell ref="V36:AA36"/>
    <mergeCell ref="V23:AA23"/>
  </mergeCells>
  <phoneticPr fontId="0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85" orientation="portrait" horizontalDpi="300" verticalDpi="300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PictPub.Image.6" shapeId="1025" r:id="rId5">
          <objectPr defaultSize="0" autoPict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19050</xdr:colOff>
                <xdr:row>2</xdr:row>
                <xdr:rowOff>114300</xdr:rowOff>
              </to>
            </anchor>
          </objectPr>
        </oleObject>
      </mc:Choice>
      <mc:Fallback>
        <oleObject progId="PictPub.Image.6" shapeId="1025" r:id="rId5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93DCBE3F10EA4B8DA09B7906E3B018" ma:contentTypeVersion="16" ma:contentTypeDescription="Ein neues Dokument erstellen." ma:contentTypeScope="" ma:versionID="d2863fd3049d56a22d63e59c0028d493">
  <xsd:schema xmlns:xsd="http://www.w3.org/2001/XMLSchema" xmlns:p="http://schemas.microsoft.com/office/2006/metadata/properties" targetNamespace="http://schemas.microsoft.com/office/2006/metadata/properties" ma:root="true" ma:fieldsID="f5c280d6c0a4e357f18411568cfdf41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8F3C09-B5AA-43F7-B2FB-A76CBA0D2F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ED8A76A-8C86-4537-82F5-393A3A074A7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2A7BE4C-DC74-43BD-A773-776290F0CF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Sprache</vt:lpstr>
      <vt:lpstr>Titelblatt</vt:lpstr>
      <vt:lpstr>Skizze Kasten eckig</vt:lpstr>
      <vt:lpstr>Skizze GZA</vt:lpstr>
      <vt:lpstr>Skizze Kasten rund</vt:lpstr>
      <vt:lpstr>Folgeblatt</vt:lpstr>
      <vt:lpstr>'Skizze GZA'!Druckbereich</vt:lpstr>
      <vt:lpstr>'Skizze Kasten eckig'!Druckbereich</vt:lpstr>
      <vt:lpstr>'Skizze Kasten rund'!Druckbereich</vt:lpstr>
      <vt:lpstr>Titelblatt!Druckbereich</vt:lpstr>
    </vt:vector>
  </TitlesOfParts>
  <Company>Schenker Storen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VSeZip_P2157_P2158_P2159</dc:title>
  <dc:subject>Massaufnahmeblatt</dc:subject>
  <dc:creator>Schmid Paul</dc:creator>
  <cp:lastModifiedBy>Lüscher Nicola</cp:lastModifiedBy>
  <cp:lastPrinted>2021-08-23T14:37:36Z</cp:lastPrinted>
  <dcterms:created xsi:type="dcterms:W3CDTF">2000-03-21T20:10:46Z</dcterms:created>
  <dcterms:modified xsi:type="dcterms:W3CDTF">2021-08-23T14:38:18Z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0x010100FE93DCBE3F10EA4B8DA09B7906E3B018</vt:lpwstr>
  </property>
</Properties>
</file>