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DieseArbeitsmappe"/>
  <mc:AlternateContent xmlns:mc="http://schemas.openxmlformats.org/markup-compatibility/2006">
    <mc:Choice Requires="x15">
      <x15ac:absPath xmlns:x15ac="http://schemas.microsoft.com/office/spreadsheetml/2010/11/ac" url="U:\Marketing Schenker Storen\Website\_CS2\CONTENT\39_Bestellformulare\"/>
    </mc:Choice>
  </mc:AlternateContent>
  <xr:revisionPtr revIDLastSave="0" documentId="8_{FABAFE66-2281-4F70-B0E9-4599DE9F5604}" xr6:coauthVersionLast="47" xr6:coauthVersionMax="47" xr10:uidLastSave="{00000000-0000-0000-0000-000000000000}"/>
  <bookViews>
    <workbookView xWindow="-110" yWindow="-110" windowWidth="19420" windowHeight="10560" firstSheet="1" activeTab="1" xr2:uid="{00000000-000D-0000-FFFF-FFFF00000000}"/>
  </bookViews>
  <sheets>
    <sheet name="Sprache" sheetId="9" state="hidden" r:id="rId1"/>
    <sheet name="Titelblatt" sheetId="4" r:id="rId2"/>
    <sheet name="Folgeblatt" sheetId="5" r:id="rId3"/>
  </sheets>
  <definedNames>
    <definedName name="_xlnm.Print_Area" localSheetId="2">Folgeblatt!$A$1:$BK$58</definedName>
    <definedName name="_xlnm.Print_Area" localSheetId="1">Titelblatt!$A$1:$BM$60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D60" i="4" l="1"/>
  <c r="AO2" i="5" l="1"/>
  <c r="A12" i="9" l="1"/>
  <c r="A13" i="9"/>
  <c r="A8" i="9"/>
  <c r="A149" i="9" l="1"/>
  <c r="A150" i="9"/>
  <c r="A151" i="9"/>
  <c r="A152" i="9"/>
  <c r="A153" i="9"/>
  <c r="K13" i="5" s="1"/>
  <c r="A154" i="9"/>
  <c r="A145" i="9" l="1"/>
  <c r="A146" i="9"/>
  <c r="A147" i="9"/>
  <c r="A148" i="9"/>
  <c r="A142" i="9" l="1"/>
  <c r="A143" i="9"/>
  <c r="A144" i="9"/>
  <c r="B37" i="5" l="1"/>
  <c r="A141" i="9" l="1"/>
  <c r="K21" i="5" s="1"/>
  <c r="A140" i="9"/>
  <c r="B55" i="5" s="1"/>
  <c r="A139" i="9"/>
  <c r="A138" i="9"/>
  <c r="E34" i="5" s="1"/>
  <c r="A137" i="9" l="1"/>
  <c r="A120" i="9" l="1"/>
  <c r="A121" i="9"/>
  <c r="A123" i="9"/>
  <c r="A125" i="9"/>
  <c r="A135" i="9"/>
  <c r="A122" i="9"/>
  <c r="A136" i="9"/>
  <c r="A124" i="9"/>
  <c r="A116" i="9"/>
  <c r="S30" i="5"/>
  <c r="A132" i="9"/>
  <c r="B45" i="5" s="1"/>
  <c r="A133" i="9"/>
  <c r="U44" i="5" s="1"/>
  <c r="A130" i="9"/>
  <c r="B44" i="5" s="1"/>
  <c r="A131" i="9"/>
  <c r="B43" i="5" s="1"/>
  <c r="A23" i="9"/>
  <c r="BG1" i="4" s="1"/>
  <c r="BF1" i="5" s="1"/>
  <c r="A76" i="9"/>
  <c r="AJ40" i="4" s="1"/>
  <c r="A103" i="9"/>
  <c r="B53" i="5" s="1"/>
  <c r="A104" i="9"/>
  <c r="B28" i="5" s="1"/>
  <c r="A94" i="9"/>
  <c r="K24" i="5" s="1"/>
  <c r="A95" i="9"/>
  <c r="K23" i="5" s="1"/>
  <c r="A92" i="9"/>
  <c r="B14" i="5" s="1"/>
  <c r="A77" i="9"/>
  <c r="A52" i="9"/>
  <c r="AE20" i="4" s="1"/>
  <c r="BC57" i="5"/>
  <c r="A61" i="9"/>
  <c r="A16" i="4" s="1"/>
  <c r="A60" i="9"/>
  <c r="A59" i="9"/>
  <c r="A18" i="4" s="1"/>
  <c r="A126" i="9"/>
  <c r="A20" i="4" s="1"/>
  <c r="A62" i="9"/>
  <c r="A17" i="4" s="1"/>
  <c r="A127" i="9"/>
  <c r="A19" i="4" s="1"/>
  <c r="A134" i="9"/>
  <c r="AW27" i="4" s="1"/>
  <c r="A58" i="9"/>
  <c r="A107" i="9"/>
  <c r="A108" i="9"/>
  <c r="A30" i="9"/>
  <c r="BH11" i="4" s="1"/>
  <c r="BH19" i="4" s="1"/>
  <c r="A29" i="9"/>
  <c r="BB11" i="4" s="1"/>
  <c r="BB19" i="4" s="1"/>
  <c r="A129" i="9"/>
  <c r="AU46" i="4" s="1"/>
  <c r="A128" i="9"/>
  <c r="A22" i="4" s="1"/>
  <c r="A63" i="9"/>
  <c r="A23" i="4" s="1"/>
  <c r="A64" i="9"/>
  <c r="L24" i="4" s="1"/>
  <c r="A69" i="9"/>
  <c r="A33" i="4" s="1"/>
  <c r="A70" i="9"/>
  <c r="D34" i="4" s="1"/>
  <c r="A71" i="9"/>
  <c r="D35" i="4" s="1"/>
  <c r="A72" i="9"/>
  <c r="D36" i="4" s="1"/>
  <c r="A73" i="9"/>
  <c r="D37" i="4" s="1"/>
  <c r="A74" i="9"/>
  <c r="D38" i="4" s="1"/>
  <c r="L3" i="4"/>
  <c r="K2" i="5" s="1"/>
  <c r="A18" i="9"/>
  <c r="L2" i="4" s="1"/>
  <c r="K1" i="5" s="1"/>
  <c r="A22" i="9"/>
  <c r="BB1" i="4" s="1"/>
  <c r="A21" i="9"/>
  <c r="AX1" i="4" s="1"/>
  <c r="A20" i="9"/>
  <c r="AL1" i="4" s="1"/>
  <c r="A26" i="9"/>
  <c r="AJ1" i="5" s="1"/>
  <c r="A24" i="9"/>
  <c r="AF1" i="5" s="1"/>
  <c r="A117" i="9"/>
  <c r="A89" i="9"/>
  <c r="A17" i="5" s="1"/>
  <c r="A105" i="9"/>
  <c r="B54" i="5" s="1"/>
  <c r="A119" i="9"/>
  <c r="B30" i="5" s="1"/>
  <c r="A118" i="9"/>
  <c r="B29" i="5" s="1"/>
  <c r="A115" i="9"/>
  <c r="B51" i="5" s="1"/>
  <c r="A114" i="9"/>
  <c r="B50" i="5" s="1"/>
  <c r="A113" i="9"/>
  <c r="B46" i="5" s="1"/>
  <c r="A112" i="9"/>
  <c r="B41" i="5" s="1"/>
  <c r="A111" i="9"/>
  <c r="A110" i="9"/>
  <c r="E32" i="5" s="1"/>
  <c r="A109" i="9"/>
  <c r="E33" i="5" s="1"/>
  <c r="A106" i="9"/>
  <c r="B31" i="5" s="1"/>
  <c r="A102" i="9"/>
  <c r="B26" i="5" s="1"/>
  <c r="A101" i="9"/>
  <c r="B25" i="5" s="1"/>
  <c r="A100" i="9"/>
  <c r="A99" i="9"/>
  <c r="A98" i="9"/>
  <c r="A97" i="9"/>
  <c r="A96" i="9"/>
  <c r="A93" i="9"/>
  <c r="B21" i="5" s="1"/>
  <c r="A91" i="9"/>
  <c r="B16" i="5" s="1"/>
  <c r="A90" i="9"/>
  <c r="B18" i="5" s="1"/>
  <c r="A88" i="9"/>
  <c r="E11" i="5" s="1"/>
  <c r="A87" i="9"/>
  <c r="E12" i="5" s="1"/>
  <c r="A86" i="9"/>
  <c r="D13" i="5" s="1"/>
  <c r="A85" i="9"/>
  <c r="E15" i="5" s="1"/>
  <c r="A84" i="9"/>
  <c r="D20" i="5" s="1"/>
  <c r="A83" i="9"/>
  <c r="D19" i="5" s="1"/>
  <c r="A82" i="9"/>
  <c r="E10" i="5" s="1"/>
  <c r="A81" i="9"/>
  <c r="A10" i="5" s="1"/>
  <c r="A80" i="9"/>
  <c r="B9" i="5" s="1"/>
  <c r="A79" i="9"/>
  <c r="B5" i="5" s="1"/>
  <c r="A78" i="9"/>
  <c r="B4" i="5" s="1"/>
  <c r="A75" i="9"/>
  <c r="A39" i="4" s="1"/>
  <c r="A68" i="9"/>
  <c r="Y12" i="4" s="1"/>
  <c r="A67" i="9"/>
  <c r="S12" i="4" s="1"/>
  <c r="A66" i="9"/>
  <c r="J12" i="4" s="1"/>
  <c r="A65" i="9"/>
  <c r="A11" i="4" s="1"/>
  <c r="A57" i="9"/>
  <c r="AE30" i="4" s="1"/>
  <c r="A56" i="9"/>
  <c r="AE29" i="4" s="1"/>
  <c r="A55" i="9"/>
  <c r="AE28" i="4" s="1"/>
  <c r="A54" i="9"/>
  <c r="AE22" i="4" s="1"/>
  <c r="A53" i="9"/>
  <c r="AE21" i="4" s="1"/>
  <c r="A51" i="9"/>
  <c r="AE19" i="4" s="1"/>
  <c r="A50" i="9"/>
  <c r="AW25" i="4" s="1"/>
  <c r="A49" i="9"/>
  <c r="AE26" i="4" s="1"/>
  <c r="A48" i="9"/>
  <c r="AE25" i="4" s="1"/>
  <c r="A47" i="9"/>
  <c r="AE24" i="4" s="1"/>
  <c r="A46" i="9"/>
  <c r="AE16" i="4" s="1"/>
  <c r="A45" i="9"/>
  <c r="AE13" i="4" s="1"/>
  <c r="A44" i="9"/>
  <c r="AI17" i="4" s="1"/>
  <c r="A43" i="9"/>
  <c r="AI16" i="4" s="1"/>
  <c r="A42" i="9"/>
  <c r="AI15" i="4" s="1"/>
  <c r="A41" i="9"/>
  <c r="AI14" i="4" s="1"/>
  <c r="A40" i="9"/>
  <c r="AI13" i="4" s="1"/>
  <c r="A39" i="9"/>
  <c r="AI11" i="4" s="1"/>
  <c r="AI12" i="4" s="1"/>
  <c r="A38" i="9"/>
  <c r="AV21" i="4" s="1"/>
  <c r="A37" i="9"/>
  <c r="AV20" i="4" s="1"/>
  <c r="A36" i="9"/>
  <c r="AT19" i="4" s="1"/>
  <c r="A35" i="9"/>
  <c r="AT15" i="4" s="1"/>
  <c r="A34" i="9"/>
  <c r="AT14" i="4" s="1"/>
  <c r="A33" i="9"/>
  <c r="AT13" i="4" s="1"/>
  <c r="A32" i="9"/>
  <c r="AT12" i="4" s="1"/>
  <c r="A31" i="9"/>
  <c r="AT11" i="4" s="1"/>
  <c r="A28" i="9"/>
  <c r="A12" i="4" s="1"/>
  <c r="A27" i="9"/>
  <c r="AY4" i="4" s="1"/>
  <c r="A25" i="9"/>
  <c r="AY3" i="4" s="1"/>
  <c r="A17" i="9"/>
  <c r="L1" i="4" s="1"/>
  <c r="A16" i="9"/>
  <c r="V9" i="4" s="1"/>
  <c r="A15" i="9"/>
  <c r="V7" i="4" s="1"/>
  <c r="A14" i="9"/>
  <c r="V5" i="4" s="1"/>
  <c r="A11" i="9"/>
  <c r="A10" i="4" s="1"/>
  <c r="A10" i="9"/>
  <c r="A9" i="4" s="1"/>
  <c r="A9" i="9"/>
  <c r="A8" i="4" s="1"/>
  <c r="A7" i="9"/>
  <c r="A6" i="9"/>
  <c r="A5" i="9"/>
  <c r="A7" i="4" s="1"/>
  <c r="A4" i="9"/>
  <c r="A6" i="4" s="1"/>
  <c r="A3" i="9"/>
  <c r="A5" i="4" s="1"/>
  <c r="A2" i="9"/>
  <c r="A4" i="4" s="1"/>
  <c r="BF2" i="5"/>
  <c r="A57" i="5"/>
  <c r="L57" i="5"/>
  <c r="I40" i="4" l="1"/>
  <c r="AS40" i="4"/>
  <c r="AE11" i="4"/>
  <c r="B27" i="5"/>
  <c r="AE12" i="4"/>
  <c r="B17" i="5"/>
  <c r="R40" i="4"/>
  <c r="BD40" i="4"/>
  <c r="AA40" i="4"/>
  <c r="AM3" i="4"/>
  <c r="B47" i="5"/>
  <c r="AO1" i="5"/>
  <c r="B36" i="5"/>
  <c r="B40" i="5"/>
  <c r="B48" i="5"/>
  <c r="A32" i="5"/>
  <c r="B35" i="5"/>
  <c r="A37" i="5"/>
  <c r="B42" i="5"/>
  <c r="B39" i="5"/>
  <c r="A21" i="4"/>
  <c r="A15" i="4"/>
  <c r="B22" i="5"/>
  <c r="A48" i="5"/>
  <c r="B52" i="5"/>
  <c r="B49" i="5"/>
  <c r="B38" i="5"/>
  <c r="B56" i="5"/>
  <c r="A13" i="4"/>
  <c r="B46" i="4"/>
  <c r="A14" i="4"/>
</calcChain>
</file>

<file path=xl/sharedStrings.xml><?xml version="1.0" encoding="utf-8"?>
<sst xmlns="http://schemas.openxmlformats.org/spreadsheetml/2006/main" count="708" uniqueCount="621">
  <si>
    <t>K</t>
  </si>
  <si>
    <t>T</t>
  </si>
  <si>
    <t>Typ</t>
  </si>
  <si>
    <t>Kolonne</t>
  </si>
  <si>
    <t>Antrieb</t>
  </si>
  <si>
    <t>Auftrag-Nr.</t>
  </si>
  <si>
    <t>Fenster-Nr.</t>
  </si>
  <si>
    <t>Anzahl Storen</t>
  </si>
  <si>
    <t>Bl.Anz.</t>
  </si>
  <si>
    <t>Führungshalter</t>
  </si>
  <si>
    <t>Schenker Storen AG</t>
  </si>
  <si>
    <t>Sonnen- und Wetterschutzsysteme</t>
  </si>
  <si>
    <t>Objekt:</t>
  </si>
  <si>
    <t>CH-5012 Schönenwerd</t>
  </si>
  <si>
    <t>Stauwehrstrasse 34</t>
  </si>
  <si>
    <t>Strasse:</t>
  </si>
  <si>
    <t>PLZ,  Ort:</t>
  </si>
  <si>
    <t>Oberflächenbehandlung</t>
  </si>
  <si>
    <t>Zentralsteuerung</t>
  </si>
  <si>
    <t>Termine für</t>
  </si>
  <si>
    <t>Visum</t>
  </si>
  <si>
    <t>Gegenstand</t>
  </si>
  <si>
    <t>Farb-Nr</t>
  </si>
  <si>
    <t>Farb-Art</t>
  </si>
  <si>
    <t>Beh-Art</t>
  </si>
  <si>
    <t>Massaufnahme</t>
  </si>
  <si>
    <t>Schalter:</t>
  </si>
  <si>
    <t>UP weiss</t>
  </si>
  <si>
    <t>Sped. Woche</t>
  </si>
  <si>
    <t>AP weiss</t>
  </si>
  <si>
    <t>Vorabl. El.-Mat.</t>
  </si>
  <si>
    <t>Relais:</t>
  </si>
  <si>
    <t>2 Motoren</t>
  </si>
  <si>
    <t>3-5 Motoren</t>
  </si>
  <si>
    <t>Vorablieferung Elektromaterial</t>
  </si>
  <si>
    <t>Code Behandlungsarten:</t>
  </si>
  <si>
    <t>Papiere TAB</t>
  </si>
  <si>
    <t>Zeichnung</t>
  </si>
  <si>
    <t>Stk-Listen</t>
  </si>
  <si>
    <t>Zusatzblätter</t>
  </si>
  <si>
    <t>Skizzen</t>
  </si>
  <si>
    <t>Arch. Pläne</t>
  </si>
  <si>
    <t>Steuerung</t>
  </si>
  <si>
    <t>Blatt-Nr.</t>
  </si>
  <si>
    <t>4-kt Länge der Durchführung</t>
  </si>
  <si>
    <t>Träger</t>
  </si>
  <si>
    <t>Code</t>
  </si>
  <si>
    <t>Führung</t>
  </si>
  <si>
    <t>Endschiene</t>
  </si>
  <si>
    <t>150</t>
  </si>
  <si>
    <t>170</t>
  </si>
  <si>
    <t>190</t>
  </si>
  <si>
    <t>210</t>
  </si>
  <si>
    <t>230</t>
  </si>
  <si>
    <t>250</t>
  </si>
  <si>
    <t>270</t>
  </si>
  <si>
    <t>290</t>
  </si>
  <si>
    <t>310</t>
  </si>
  <si>
    <t>330</t>
  </si>
  <si>
    <t>350</t>
  </si>
  <si>
    <t>380</t>
  </si>
  <si>
    <t>400</t>
  </si>
  <si>
    <t>420</t>
  </si>
  <si>
    <t>440</t>
  </si>
  <si>
    <t>460</t>
  </si>
  <si>
    <t>480</t>
  </si>
  <si>
    <t>500</t>
  </si>
  <si>
    <t>Montage</t>
  </si>
  <si>
    <t>bk</t>
  </si>
  <si>
    <t>g</t>
  </si>
  <si>
    <t>g1</t>
  </si>
  <si>
    <t>h</t>
  </si>
  <si>
    <t>gt</t>
  </si>
  <si>
    <t>gh</t>
  </si>
  <si>
    <t>Antriebsart</t>
  </si>
  <si>
    <t>Kupplung</t>
  </si>
  <si>
    <t>Ausführungsvariante</t>
  </si>
  <si>
    <t>Komb. weiss</t>
  </si>
  <si>
    <t>Anz. Storen</t>
  </si>
  <si>
    <t>Blatt-Anzahl</t>
  </si>
  <si>
    <t>Stangenkurbel</t>
  </si>
  <si>
    <t>Galerie- und Rahmenträger</t>
  </si>
  <si>
    <t>Handsender 1-Kanal</t>
  </si>
  <si>
    <t>Handsender 4-Kanal</t>
  </si>
  <si>
    <t>Wandsender</t>
  </si>
  <si>
    <t>Galeriehöhen (gh in mm):</t>
  </si>
  <si>
    <t>90</t>
  </si>
  <si>
    <t>100</t>
  </si>
  <si>
    <t>110</t>
  </si>
  <si>
    <t>120</t>
  </si>
  <si>
    <t>130</t>
  </si>
  <si>
    <t>140</t>
  </si>
  <si>
    <t>160</t>
  </si>
  <si>
    <t>180</t>
  </si>
  <si>
    <t>200</t>
  </si>
  <si>
    <t>220</t>
  </si>
  <si>
    <t>240</t>
  </si>
  <si>
    <t>260</t>
  </si>
  <si>
    <t>280</t>
  </si>
  <si>
    <t>300</t>
  </si>
  <si>
    <t>320</t>
  </si>
  <si>
    <t>340</t>
  </si>
  <si>
    <t>360</t>
  </si>
  <si>
    <t>20 mm</t>
  </si>
  <si>
    <t>Lamellen</t>
  </si>
  <si>
    <t>Lamellenfarbtext</t>
  </si>
  <si>
    <t>Vorablieferung Träger</t>
  </si>
  <si>
    <t>Absturzsicherung</t>
  </si>
  <si>
    <t xml:space="preserve">FUNK - Steuerung  </t>
  </si>
  <si>
    <t>p</t>
  </si>
  <si>
    <t xml:space="preserve">Schritte    </t>
  </si>
  <si>
    <t xml:space="preserve">      10mm</t>
  </si>
  <si>
    <t>=</t>
  </si>
  <si>
    <t>einbrennlackiert  (pulverbeschichtet)</t>
  </si>
  <si>
    <t>farblos anodisiert</t>
  </si>
  <si>
    <t>farbig anodisiert, matt</t>
  </si>
  <si>
    <t>farbig anodisiert, glanz</t>
  </si>
  <si>
    <t>roh</t>
  </si>
  <si>
    <t>Bemerkungen</t>
  </si>
  <si>
    <t>u</t>
  </si>
  <si>
    <t>hk Führung - Mitte Antrieb</t>
  </si>
  <si>
    <t>hk Führung - Mitte Antrieb bk-Bereich</t>
  </si>
  <si>
    <t>hk-Führung - hk-Führung</t>
  </si>
  <si>
    <t>Höhe Licht</t>
  </si>
  <si>
    <t>Pakethöhe</t>
  </si>
  <si>
    <t>-</t>
  </si>
  <si>
    <t>Länge</t>
  </si>
  <si>
    <t>Farbe</t>
  </si>
  <si>
    <t>ausziehb.</t>
  </si>
  <si>
    <t>wegnehmb.</t>
  </si>
  <si>
    <t>Sta</t>
  </si>
  <si>
    <t>fest</t>
  </si>
  <si>
    <t>Alu</t>
  </si>
  <si>
    <t>Galerietiefe</t>
  </si>
  <si>
    <t>Führungsverlängerung</t>
  </si>
  <si>
    <t>Führungshalterart</t>
  </si>
  <si>
    <t>Führungshalterhöhe</t>
  </si>
  <si>
    <t>Durchführung</t>
  </si>
  <si>
    <t>Kurbelhalter</t>
  </si>
  <si>
    <t>Blech</t>
  </si>
  <si>
    <t>Holz</t>
  </si>
  <si>
    <t>Beton</t>
  </si>
  <si>
    <t>Metall</t>
  </si>
  <si>
    <t>auf</t>
  </si>
  <si>
    <t>mit</t>
  </si>
  <si>
    <t>ohne</t>
  </si>
  <si>
    <t>Sprache:</t>
  </si>
  <si>
    <t>d</t>
  </si>
  <si>
    <t>f</t>
  </si>
  <si>
    <t>e</t>
  </si>
  <si>
    <t>Holtext:</t>
  </si>
  <si>
    <t>KG</t>
  </si>
  <si>
    <t>Schenker Stores SA</t>
  </si>
  <si>
    <t>Email: dispo@storen.ch</t>
  </si>
  <si>
    <t>Rue:</t>
  </si>
  <si>
    <t>Mass- / Aufgabeformular</t>
  </si>
  <si>
    <t>Vorabl. Schema</t>
  </si>
  <si>
    <t>AP blanc</t>
  </si>
  <si>
    <t>2 moteurs</t>
  </si>
  <si>
    <t>Adresse:</t>
  </si>
  <si>
    <t>Coulisse</t>
  </si>
  <si>
    <t>Lame finale</t>
  </si>
  <si>
    <t>brut</t>
  </si>
  <si>
    <t>fixe</t>
  </si>
  <si>
    <t>extensible</t>
  </si>
  <si>
    <t>sans</t>
  </si>
  <si>
    <t>avec</t>
  </si>
  <si>
    <t>sur</t>
  </si>
  <si>
    <t>métal</t>
  </si>
  <si>
    <t>i</t>
  </si>
  <si>
    <t>(L/R)</t>
  </si>
  <si>
    <t>Tende Schenker SA</t>
  </si>
  <si>
    <t>Order No.</t>
  </si>
  <si>
    <t>Model</t>
  </si>
  <si>
    <t>signature</t>
  </si>
  <si>
    <t>Deadlines for</t>
  </si>
  <si>
    <t>Taking measurements</t>
  </si>
  <si>
    <t>drawing</t>
  </si>
  <si>
    <t>parts lists</t>
  </si>
  <si>
    <t>Comando centrale</t>
  </si>
  <si>
    <t>Comb. white</t>
  </si>
  <si>
    <t>2 motors</t>
  </si>
  <si>
    <t>2 motori</t>
  </si>
  <si>
    <t>3-5 motors</t>
  </si>
  <si>
    <t>3-5 motori</t>
  </si>
  <si>
    <t>sketches</t>
  </si>
  <si>
    <t>Address:</t>
  </si>
  <si>
    <t>guide</t>
  </si>
  <si>
    <t>end rail</t>
  </si>
  <si>
    <t>Barra finale</t>
  </si>
  <si>
    <t>slat colour text</t>
  </si>
  <si>
    <t>steps</t>
  </si>
  <si>
    <t>surface treatment</t>
  </si>
  <si>
    <t>Colour No.</t>
  </si>
  <si>
    <t>Colour type</t>
  </si>
  <si>
    <t>anodizzato incolore</t>
  </si>
  <si>
    <t>untreated</t>
  </si>
  <si>
    <t>grezzo</t>
  </si>
  <si>
    <t>Codice</t>
  </si>
  <si>
    <t>Window No.</t>
  </si>
  <si>
    <t>Number of blinds</t>
  </si>
  <si>
    <t>hk guide - central drive</t>
  </si>
  <si>
    <t>Hauteur de paquet</t>
  </si>
  <si>
    <t>Package height</t>
  </si>
  <si>
    <t>drive</t>
  </si>
  <si>
    <t>Coupling</t>
  </si>
  <si>
    <t>Manovella ad asta</t>
  </si>
  <si>
    <t>Lunghezza</t>
  </si>
  <si>
    <t>colour</t>
  </si>
  <si>
    <t>alu</t>
  </si>
  <si>
    <t>fisso</t>
  </si>
  <si>
    <t>extendable</t>
  </si>
  <si>
    <t>removable</t>
  </si>
  <si>
    <t>without</t>
  </si>
  <si>
    <t>senza</t>
  </si>
  <si>
    <t>with</t>
  </si>
  <si>
    <t>con</t>
  </si>
  <si>
    <t>Supporto</t>
  </si>
  <si>
    <t>lead-through</t>
  </si>
  <si>
    <t>on</t>
  </si>
  <si>
    <t>su</t>
  </si>
  <si>
    <t>Béton</t>
  </si>
  <si>
    <t>Calcestruzzo</t>
  </si>
  <si>
    <t>wood</t>
  </si>
  <si>
    <t>Tôle</t>
  </si>
  <si>
    <t>sheet metal</t>
  </si>
  <si>
    <t>metal</t>
  </si>
  <si>
    <t>plaque de insertion</t>
  </si>
  <si>
    <t>insert plate</t>
  </si>
  <si>
    <t>Tel. 062 / 858 55 11</t>
  </si>
  <si>
    <t>Einlegeplatte</t>
  </si>
  <si>
    <t>(L/B/R )</t>
  </si>
  <si>
    <t>Lamellenträger</t>
  </si>
  <si>
    <t>Lamellenclips</t>
  </si>
  <si>
    <t>Lamellenmasse durch Monteur</t>
  </si>
  <si>
    <t>max. Ausklinkung</t>
  </si>
  <si>
    <t>Simswinkel</t>
  </si>
  <si>
    <t>Simswinkelart</t>
  </si>
  <si>
    <t>Simswinkelhöhe</t>
  </si>
  <si>
    <t>(A/G/M/O)</t>
  </si>
  <si>
    <t>Grad</t>
  </si>
  <si>
    <t>(mm)</t>
  </si>
  <si>
    <t>Kupplungsstecker weiblich</t>
  </si>
  <si>
    <t>Breite Konstruktion</t>
  </si>
  <si>
    <t>LvI</t>
  </si>
  <si>
    <t>RvI</t>
  </si>
  <si>
    <t>(A/G)</t>
  </si>
  <si>
    <t>Leibungswinkel (Jetplugdübel)</t>
  </si>
  <si>
    <t>support</t>
  </si>
  <si>
    <t>piastra di posa</t>
  </si>
  <si>
    <t>guida</t>
  </si>
  <si>
    <t>support de coulisse</t>
  </si>
  <si>
    <t>guide bracket</t>
  </si>
  <si>
    <t>squadrette per guide</t>
  </si>
  <si>
    <t>Schenker Blinds Ltd.</t>
  </si>
  <si>
    <t>manivelle</t>
  </si>
  <si>
    <t>crank rod</t>
  </si>
  <si>
    <t>Street:</t>
  </si>
  <si>
    <t>Commande centralisée</t>
  </si>
  <si>
    <t>3 - 5 moteurs</t>
  </si>
  <si>
    <t>longueur du carré de traversée</t>
  </si>
  <si>
    <t>square length of the lead-through</t>
  </si>
  <si>
    <t>lunghezza quadro snodo</t>
  </si>
  <si>
    <t>adresse:</t>
  </si>
  <si>
    <t>indirizzo:</t>
  </si>
  <si>
    <t>aluminium</t>
  </si>
  <si>
    <t>alluminio</t>
  </si>
  <si>
    <t>entraînement</t>
  </si>
  <si>
    <t>azionamento</t>
  </si>
  <si>
    <t>tipo di azionamento</t>
  </si>
  <si>
    <t>nombre de stores</t>
  </si>
  <si>
    <t>No. of blinds</t>
  </si>
  <si>
    <t xml:space="preserve">quant. tende </t>
  </si>
  <si>
    <t>quantità tende</t>
  </si>
  <si>
    <t>AP white</t>
  </si>
  <si>
    <t>AP bianco</t>
  </si>
  <si>
    <t>plans d'architecte</t>
  </si>
  <si>
    <t>Arch. plans</t>
  </si>
  <si>
    <t>progetti arch.</t>
  </si>
  <si>
    <t>N° de commande</t>
  </si>
  <si>
    <t>n. d'ordine</t>
  </si>
  <si>
    <t>variante d'exécution</t>
  </si>
  <si>
    <t>Model variant</t>
  </si>
  <si>
    <t>varianti di esecuzione</t>
  </si>
  <si>
    <t>estraibi.</t>
  </si>
  <si>
    <t>mode trait.</t>
  </si>
  <si>
    <t>type of drop</t>
  </si>
  <si>
    <t>tipo di trat.</t>
  </si>
  <si>
    <t>Remarques</t>
  </si>
  <si>
    <t>Comments</t>
  </si>
  <si>
    <t>Commenti</t>
  </si>
  <si>
    <t>Concrete</t>
  </si>
  <si>
    <t>nbre pages</t>
  </si>
  <si>
    <t>No. of sheets</t>
  </si>
  <si>
    <t>quant. fo.</t>
  </si>
  <si>
    <t>nombre de pages</t>
  </si>
  <si>
    <t>quantità fogli</t>
  </si>
  <si>
    <t>N° de page</t>
  </si>
  <si>
    <t>Sheet No.</t>
  </si>
  <si>
    <t>n. foglio</t>
  </si>
  <si>
    <t>lamiera</t>
  </si>
  <si>
    <t>largeur de l'installation</t>
  </si>
  <si>
    <t>width of installation</t>
  </si>
  <si>
    <t>larghezza dell'impianto</t>
  </si>
  <si>
    <t>Code de mode de traitement:</t>
  </si>
  <si>
    <t>Treatment type code</t>
  </si>
  <si>
    <t>codice tipi di trattamento:</t>
  </si>
  <si>
    <t>date</t>
  </si>
  <si>
    <t>Date / data</t>
  </si>
  <si>
    <t>data</t>
  </si>
  <si>
    <t>traversée</t>
  </si>
  <si>
    <t>foro di passaggio</t>
  </si>
  <si>
    <t>thermolaqué (poudré)</t>
  </si>
  <si>
    <t>stove-enamelled (powder-coated)</t>
  </si>
  <si>
    <t>termolaccato (verniciato a polvere)</t>
  </si>
  <si>
    <t>e-mail: dispo@storen.ch</t>
  </si>
  <si>
    <t>genre de couleur</t>
  </si>
  <si>
    <t>tipo di colore</t>
  </si>
  <si>
    <t>couleur</t>
  </si>
  <si>
    <t>colore</t>
  </si>
  <si>
    <t>anodisé coloré, brillant</t>
  </si>
  <si>
    <t>colour anodised, gloss finish</t>
  </si>
  <si>
    <t>anodizzato colorato, lucido</t>
  </si>
  <si>
    <t>anodisé coloré, mat</t>
  </si>
  <si>
    <t>colour anodised, matt</t>
  </si>
  <si>
    <t>anodizzato colorato, opaco</t>
  </si>
  <si>
    <t>anodisé incolore</t>
  </si>
  <si>
    <t>N° couleur</t>
  </si>
  <si>
    <t>n. colore</t>
  </si>
  <si>
    <t>N° de fenêtre</t>
  </si>
  <si>
    <t>n. finestra</t>
  </si>
  <si>
    <t>coulisse double</t>
  </si>
  <si>
    <t>guide, dual</t>
  </si>
  <si>
    <t>guida doppia</t>
  </si>
  <si>
    <t>genre de support de coulisse</t>
  </si>
  <si>
    <t>Guide bracket type</t>
  </si>
  <si>
    <t>tipo di squadrette per guide</t>
  </si>
  <si>
    <t>hauteur de support de coulisse</t>
  </si>
  <si>
    <t>Guide bracket height</t>
  </si>
  <si>
    <t>altezza squadrette per guide</t>
  </si>
  <si>
    <t>rallonge de coulisse</t>
  </si>
  <si>
    <t>Guide extension</t>
  </si>
  <si>
    <t>prolunga guida</t>
  </si>
  <si>
    <t>commande RADIO</t>
  </si>
  <si>
    <t>radiocomando</t>
  </si>
  <si>
    <t>supporto mantovana e telaio</t>
  </si>
  <si>
    <t>gallery heights (gh in mm):</t>
  </si>
  <si>
    <t>altezza mantovana (gh in mm):</t>
  </si>
  <si>
    <t>profondeur de galerie</t>
  </si>
  <si>
    <t>gallery depth</t>
  </si>
  <si>
    <t>altezze mantovana (gh in mm):</t>
  </si>
  <si>
    <t>objet</t>
  </si>
  <si>
    <t>object</t>
  </si>
  <si>
    <t>oggetto</t>
  </si>
  <si>
    <t>degré</t>
  </si>
  <si>
    <t>degree</t>
  </si>
  <si>
    <t>grado</t>
  </si>
  <si>
    <t>émetteur manuel 1 canal</t>
  </si>
  <si>
    <t>trasmettitore portatile 1 canale</t>
  </si>
  <si>
    <t>émetteur manuel 4 canaux</t>
  </si>
  <si>
    <t>Handheld transmitter 4-channels</t>
  </si>
  <si>
    <t>trasmettitore portatile 4 canali</t>
  </si>
  <si>
    <t>hk coulisse - milieu entraînement</t>
  </si>
  <si>
    <t xml:space="preserve">hk guida - mezzeria azionamento </t>
  </si>
  <si>
    <t>hk coulisse - milieu entraînement zone bk</t>
  </si>
  <si>
    <t>hk guide - centgral drive bk-area</t>
  </si>
  <si>
    <t>hk guida - mezzeria azionamento zona bk</t>
  </si>
  <si>
    <t>hk coulisse - hk coulisse</t>
  </si>
  <si>
    <t>hk guide - hk guide</t>
  </si>
  <si>
    <t>hk guida - hk guida</t>
  </si>
  <si>
    <t>bois</t>
  </si>
  <si>
    <t>legno</t>
  </si>
  <si>
    <t>colonne</t>
  </si>
  <si>
    <t>column</t>
  </si>
  <si>
    <t>colonna</t>
  </si>
  <si>
    <t>comb. Blanc</t>
  </si>
  <si>
    <t>comb. bianca</t>
  </si>
  <si>
    <t>accouplement</t>
  </si>
  <si>
    <t>giunto</t>
  </si>
  <si>
    <t>connecteur d'accouplement femelle</t>
  </si>
  <si>
    <t>Coupling plug, female</t>
  </si>
  <si>
    <t>spina di accoppiamento femmina</t>
  </si>
  <si>
    <t>support de manivelle</t>
  </si>
  <si>
    <t>Crank holder</t>
  </si>
  <si>
    <t>supporto manovella</t>
  </si>
  <si>
    <t>clips de lamelle</t>
  </si>
  <si>
    <t>slat clips</t>
  </si>
  <si>
    <t>clips delle lamelle</t>
  </si>
  <si>
    <t>texte de couleur de lamelle</t>
  </si>
  <si>
    <t>testo colore delle lamelle</t>
  </si>
  <si>
    <t>dimension de lamelles par monteur</t>
  </si>
  <si>
    <t>slat dimension by fitter</t>
  </si>
  <si>
    <t>dimensioni lamelle tramite montatore</t>
  </si>
  <si>
    <t>support de lamelle</t>
  </si>
  <si>
    <t>slat holder</t>
  </si>
  <si>
    <t>supporti lamelle</t>
  </si>
  <si>
    <t>Longueur</t>
  </si>
  <si>
    <t>Length</t>
  </si>
  <si>
    <t>angle de linteau (tampon Jetplug)</t>
  </si>
  <si>
    <t>soffit angle (Jet plug dowel)</t>
  </si>
  <si>
    <t>angolo di intradosso (tassello Jetplug)</t>
  </si>
  <si>
    <t>formulaire de cote / de données</t>
  </si>
  <si>
    <t>Dimensional / Order Form</t>
  </si>
  <si>
    <t>modulo misure / incarico</t>
  </si>
  <si>
    <t>relevé de mesures</t>
  </si>
  <si>
    <t>rilievo misure</t>
  </si>
  <si>
    <t>entaille max.</t>
  </si>
  <si>
    <t>max. release</t>
  </si>
  <si>
    <t>intaglio max.</t>
  </si>
  <si>
    <t>metallo</t>
  </si>
  <si>
    <t>Installation</t>
  </si>
  <si>
    <t xml:space="preserve">montaggio  </t>
  </si>
  <si>
    <t>traitement de surface</t>
  </si>
  <si>
    <t>trattamento della superficie</t>
  </si>
  <si>
    <t>objet:</t>
  </si>
  <si>
    <t>Object:</t>
  </si>
  <si>
    <t>oggetto:</t>
  </si>
  <si>
    <t>Altezza del pacco</t>
  </si>
  <si>
    <t>papiers TAB</t>
  </si>
  <si>
    <t>Paper TAB</t>
  </si>
  <si>
    <t>TAB documenti</t>
  </si>
  <si>
    <t>NPA, localité:</t>
  </si>
  <si>
    <t>Post Code, Town</t>
  </si>
  <si>
    <t>NPA, località</t>
  </si>
  <si>
    <t>relè:</t>
  </si>
  <si>
    <t>interruteur:</t>
  </si>
  <si>
    <t>switch:</t>
  </si>
  <si>
    <t>interruttore:</t>
  </si>
  <si>
    <t>pas</t>
  </si>
  <si>
    <t>passi</t>
  </si>
  <si>
    <t>équerre de moulure</t>
  </si>
  <si>
    <t>moulding angle</t>
  </si>
  <si>
    <t>angolo cornicione</t>
  </si>
  <si>
    <t>genre d'équerre de moulure</t>
  </si>
  <si>
    <t>type of moulding angle</t>
  </si>
  <si>
    <t>tipo di angolo cornicione</t>
  </si>
  <si>
    <t>hauteur d'équerre de moulure</t>
  </si>
  <si>
    <t>moulding angle height</t>
  </si>
  <si>
    <t>altezza angolo cornicione</t>
  </si>
  <si>
    <t>croquis</t>
  </si>
  <si>
    <t>schizzi</t>
  </si>
  <si>
    <t>systèmes de protection contre le soleil et les intempéries</t>
  </si>
  <si>
    <t>sun and weather protection system</t>
  </si>
  <si>
    <t>sistemi di protezione solare e contro le intemperie</t>
  </si>
  <si>
    <t>semaine d'expédition</t>
  </si>
  <si>
    <t>despatch week</t>
  </si>
  <si>
    <t>settimana di sped.</t>
  </si>
  <si>
    <t>sta</t>
  </si>
  <si>
    <t>commande</t>
  </si>
  <si>
    <t>comando elettronico</t>
  </si>
  <si>
    <t>liste de pièces</t>
  </si>
  <si>
    <t>elenchi pez.</t>
  </si>
  <si>
    <t>via:</t>
  </si>
  <si>
    <t>délai pour</t>
  </si>
  <si>
    <t>termini per</t>
  </si>
  <si>
    <t>type</t>
  </si>
  <si>
    <t>tipo</t>
  </si>
  <si>
    <t>UP blanc</t>
  </si>
  <si>
    <t>UP white</t>
  </si>
  <si>
    <t>UP bianco</t>
  </si>
  <si>
    <t>visa</t>
  </si>
  <si>
    <t>visto</t>
  </si>
  <si>
    <t>livraison anticipée mat. Él.</t>
  </si>
  <si>
    <t>Pre-delivery elect. matl.</t>
  </si>
  <si>
    <t>fornitura ant. mat. el.</t>
  </si>
  <si>
    <t>livraison anticipée schéma</t>
  </si>
  <si>
    <t>Pre-delivery circuit diagram</t>
  </si>
  <si>
    <t>fornitura ant. schema</t>
  </si>
  <si>
    <t>livraison anticipée matériel électrique</t>
  </si>
  <si>
    <t>Pre-delivery electrical material</t>
  </si>
  <si>
    <t>fornitura anticipata materiale elettrico</t>
  </si>
  <si>
    <t>livraison anticipée supports</t>
  </si>
  <si>
    <t>Pre-delivery supports</t>
  </si>
  <si>
    <t>fornitura anticipata supporti</t>
  </si>
  <si>
    <t>émetteur mural</t>
  </si>
  <si>
    <t>trasmettitore murale</t>
  </si>
  <si>
    <t>amovible</t>
  </si>
  <si>
    <t>rimuovibile</t>
  </si>
  <si>
    <t>dessin</t>
  </si>
  <si>
    <t>disegno</t>
  </si>
  <si>
    <t>feuille supplémentaire</t>
  </si>
  <si>
    <t>additional sheet</t>
  </si>
  <si>
    <t>fogli supplementari</t>
  </si>
  <si>
    <t>hauteur du vide</t>
  </si>
  <si>
    <t>height of opening</t>
  </si>
  <si>
    <t>altezza luce</t>
  </si>
  <si>
    <t>lamelle</t>
  </si>
  <si>
    <t>slat</t>
  </si>
  <si>
    <t>Lamella</t>
  </si>
  <si>
    <t>hinter verschlossenem Behang</t>
  </si>
  <si>
    <t>derière la tenture fermé</t>
  </si>
  <si>
    <t>behind shuttered drop</t>
  </si>
  <si>
    <t>dietro tenta chiuse</t>
  </si>
  <si>
    <t>GM 200 (P1650)</t>
  </si>
  <si>
    <t>P1650</t>
  </si>
  <si>
    <t>Trägertyp</t>
  </si>
  <si>
    <t>Galeriehöhe</t>
  </si>
  <si>
    <t>hauteurs de galerie</t>
  </si>
  <si>
    <t>gallery height</t>
  </si>
  <si>
    <t>altezza mantovana</t>
  </si>
  <si>
    <t>sh</t>
  </si>
  <si>
    <t>Schenkelhöhe</t>
  </si>
  <si>
    <t>Durchführungsart</t>
  </si>
  <si>
    <t>Kurbelhalterart</t>
  </si>
  <si>
    <t>Führungscode</t>
  </si>
  <si>
    <t>Hinweis</t>
  </si>
  <si>
    <t>Art</t>
  </si>
  <si>
    <t>Grundmasse</t>
  </si>
  <si>
    <t>Position</t>
  </si>
  <si>
    <t>Abdeckplattenart</t>
  </si>
  <si>
    <t>Malaxdichtungsart</t>
  </si>
  <si>
    <t>Copyright by SSAG / gcp</t>
  </si>
  <si>
    <t>min 15</t>
  </si>
  <si>
    <t>min 70</t>
  </si>
  <si>
    <t>GM / NS / SP</t>
  </si>
  <si>
    <t>(G / M / MF/ O)</t>
  </si>
  <si>
    <t>Führung einfach</t>
  </si>
  <si>
    <t>mit Blende vorne</t>
  </si>
  <si>
    <t>code de traversée</t>
  </si>
  <si>
    <t>lead-through code</t>
  </si>
  <si>
    <t>codice foro di passaggio</t>
  </si>
  <si>
    <t>plaque de couverture / code de plaque de couverture</t>
  </si>
  <si>
    <t>Cover plate / Cover plate code</t>
  </si>
  <si>
    <t>piastra di copertura / codice piastra di copertura</t>
  </si>
  <si>
    <t>support de manivelle à aimant / code de support de manivelle</t>
  </si>
  <si>
    <t>Magnetic crank holder/Crank holder code</t>
  </si>
  <si>
    <t>supp. manovella magnetico/codice supporto manovella</t>
  </si>
  <si>
    <t>joint Malax / code de joint</t>
  </si>
  <si>
    <t>Malax seal / Seal code</t>
  </si>
  <si>
    <t>guarnizione Malax / codice guarnizione</t>
  </si>
  <si>
    <t>type de support</t>
  </si>
  <si>
    <t>type de support de coulisse</t>
  </si>
  <si>
    <t>Guide type</t>
  </si>
  <si>
    <t>tipo di guida</t>
  </si>
  <si>
    <t>Stift</t>
  </si>
  <si>
    <t>normal</t>
  </si>
  <si>
    <t>UDG</t>
  </si>
  <si>
    <t>schmal</t>
  </si>
  <si>
    <t>mesures de base</t>
  </si>
  <si>
    <t>basic measure</t>
  </si>
  <si>
    <t>misure di base</t>
  </si>
  <si>
    <t>position</t>
  </si>
  <si>
    <t>posizione</t>
  </si>
  <si>
    <t>type of support</t>
  </si>
  <si>
    <t>tipo di supporto</t>
  </si>
  <si>
    <t xml:space="preserve">hauteure arrière du support </t>
  </si>
  <si>
    <t>rear height of support</t>
  </si>
  <si>
    <t>altezza indietro del supporto</t>
  </si>
  <si>
    <t>remarques</t>
  </si>
  <si>
    <t>remark</t>
  </si>
  <si>
    <t>riverimento</t>
  </si>
  <si>
    <t>typ</t>
  </si>
  <si>
    <t>coulisse simple</t>
  </si>
  <si>
    <t>single sideguide</t>
  </si>
  <si>
    <t>cuida semplice</t>
  </si>
  <si>
    <t>mandrino</t>
  </si>
  <si>
    <t>normale</t>
  </si>
  <si>
    <t>étroite</t>
  </si>
  <si>
    <t>stretto</t>
  </si>
  <si>
    <t>ancrage d' arrêt</t>
  </si>
  <si>
    <t>stop anchor</t>
  </si>
  <si>
    <t>ancoraggio arresto</t>
  </si>
  <si>
    <t>als Doppelführung</t>
  </si>
  <si>
    <t>Getriebe</t>
  </si>
  <si>
    <t>ingranaggio</t>
  </si>
  <si>
    <t>mit Öse</t>
  </si>
  <si>
    <t>avec oeillet</t>
  </si>
  <si>
    <t>with eyelet</t>
  </si>
  <si>
    <t>con occhiello</t>
  </si>
  <si>
    <t>Motor</t>
  </si>
  <si>
    <t>moteur</t>
  </si>
  <si>
    <t>motor</t>
  </si>
  <si>
    <t>motore</t>
  </si>
  <si>
    <t>Solar</t>
  </si>
  <si>
    <t>solaire</t>
  </si>
  <si>
    <t>solar</t>
  </si>
  <si>
    <t>solare</t>
  </si>
  <si>
    <t>Datum</t>
  </si>
  <si>
    <t>Motor funkgesteuert</t>
  </si>
  <si>
    <t>moteur commandé par radio</t>
  </si>
  <si>
    <t>Motor radio-controlled</t>
  </si>
  <si>
    <t>motore radiocomandato</t>
  </si>
  <si>
    <t>Höhe total</t>
  </si>
  <si>
    <t>altezza totale</t>
  </si>
  <si>
    <t>hauteur totale</t>
  </si>
  <si>
    <t>height total</t>
  </si>
  <si>
    <t>centralised control</t>
  </si>
  <si>
    <t>control unit:</t>
  </si>
  <si>
    <t>radio control</t>
  </si>
  <si>
    <t>Handheld transmitter 1-channel</t>
  </si>
  <si>
    <t>wall-fixed transmitter</t>
  </si>
  <si>
    <t>control system</t>
  </si>
  <si>
    <t>hauteurs de lambrequin (gh en mm)</t>
  </si>
  <si>
    <t>uncoloured anodised</t>
  </si>
  <si>
    <t>support de lambrequin et de cadre</t>
  </si>
  <si>
    <t xml:space="preserve">support of gallery and frame </t>
  </si>
  <si>
    <t>type of drive</t>
  </si>
  <si>
    <t>type d'entraînement</t>
  </si>
  <si>
    <t>fix</t>
  </si>
  <si>
    <t>mascheramento frontale</t>
  </si>
  <si>
    <t>front cover</t>
  </si>
  <si>
    <t>pin</t>
  </si>
  <si>
    <t>cheville</t>
  </si>
  <si>
    <t>panneau droite</t>
  </si>
  <si>
    <t>narrow</t>
  </si>
  <si>
    <t>engrenage</t>
  </si>
  <si>
    <t>gear box</t>
  </si>
  <si>
    <t>IMS/Massaufnahmeformulare Schenker/MF_GM200_P1650</t>
  </si>
  <si>
    <t>Fax 062 / 858 57 53 (WV)</t>
  </si>
  <si>
    <t>Email: wiederverkauf@storen.ch</t>
  </si>
  <si>
    <t>WV</t>
  </si>
  <si>
    <t>EXP</t>
  </si>
  <si>
    <t>Fax 062 / 858 57 56 (Dispo)</t>
  </si>
  <si>
    <t>Email: mailbox_export@storen.ch</t>
  </si>
  <si>
    <t>Fax 062 / 858 55 32 (EXP)</t>
  </si>
  <si>
    <t>Tel. 062 / 858 58 13</t>
  </si>
  <si>
    <t>keine TAB-Eingabe</t>
  </si>
  <si>
    <t>pas necessaire pour TAB</t>
  </si>
  <si>
    <t>not required for TAB</t>
  </si>
  <si>
    <t>nessun invito TAB</t>
  </si>
  <si>
    <t>(hl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</si>
</sst>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dd/mm/yy;@"/>
  </numFmts>
  <fonts count="27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indexed="9"/>
      <name val="Arial"/>
      <family val="2"/>
    </font>
    <font>
      <sz val="6"/>
      <name val="Arial Narrow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b/>
      <sz val="14"/>
      <name val="Arial Narrow"/>
      <family val="2"/>
    </font>
    <font>
      <i/>
      <sz val="8"/>
      <name val="Arial Narrow"/>
      <family val="2"/>
    </font>
  </fonts>
  <fills count="7">
    <fill>
      <patternFill patternType="none"/>
    </fill>
    <fill>
      <patternFill patternType="gray125"/>
    </fill>
    <fill>
      <patternFill patternType="gray125">
        <fgColor indexed="27"/>
      </patternFill>
    </fill>
    <fill>
      <patternFill patternType="gray125">
        <fgColor rgb="FFA0E0E0"/>
      </patternFill>
    </fill>
    <fill>
      <patternFill patternType="solid">
        <fgColor indexed="65"/>
        <bgColor theme="0"/>
      </patternFill>
    </fill>
    <fill>
      <patternFill patternType="solid">
        <fgColor indexed="65"/>
        <bgColor auto="1"/>
      </patternFill>
    </fill>
    <fill>
      <patternFill patternType="solid">
        <fgColor indexed="65"/>
        <bgColor indexed="27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4">
    <xf numFmtId="0" fontId="0" fillId="0" borderId="0" xfId="0"/>
    <xf numFmtId="0" fontId="2" fillId="0" borderId="1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2" fillId="0" borderId="3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2" fillId="0" borderId="5" xfId="0" applyFont="1" applyBorder="1" applyProtection="1"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0" fillId="0" borderId="5" xfId="0" applyFill="1" applyBorder="1" applyAlignment="1" applyProtection="1">
      <alignment horizontal="center" vertical="center"/>
      <protection hidden="1"/>
    </xf>
    <xf numFmtId="0" fontId="11" fillId="0" borderId="3" xfId="0" applyFont="1" applyBorder="1" applyProtection="1">
      <protection hidden="1"/>
    </xf>
    <xf numFmtId="0" fontId="12" fillId="0" borderId="3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49" fontId="4" fillId="0" borderId="0" xfId="0" applyNumberFormat="1" applyFont="1" applyBorder="1" applyAlignment="1" applyProtection="1">
      <alignment vertical="center"/>
      <protection hidden="1"/>
    </xf>
    <xf numFmtId="49" fontId="4" fillId="0" borderId="0" xfId="0" quotePrefix="1" applyNumberFormat="1" applyFont="1" applyBorder="1" applyAlignment="1" applyProtection="1">
      <alignment vertical="center"/>
      <protection hidden="1"/>
    </xf>
    <xf numFmtId="49" fontId="4" fillId="0" borderId="0" xfId="0" applyNumberFormat="1" applyFont="1" applyAlignment="1" applyProtection="1">
      <alignment vertical="center"/>
      <protection hidden="1"/>
    </xf>
    <xf numFmtId="49" fontId="4" fillId="0" borderId="21" xfId="0" applyNumberFormat="1" applyFont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alignment vertical="center"/>
      <protection hidden="1"/>
    </xf>
    <xf numFmtId="0" fontId="2" fillId="0" borderId="0" xfId="0" quotePrefix="1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2" fillId="0" borderId="25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protection hidden="1"/>
    </xf>
    <xf numFmtId="49" fontId="9" fillId="0" borderId="0" xfId="0" applyNumberFormat="1" applyFont="1" applyFill="1" applyBorder="1" applyAlignment="1" applyProtection="1">
      <alignment horizontal="left" vertical="center"/>
      <protection hidden="1"/>
    </xf>
    <xf numFmtId="0" fontId="15" fillId="0" borderId="3" xfId="0" applyFont="1" applyBorder="1" applyAlignment="1" applyProtection="1">
      <protection hidden="1"/>
    </xf>
    <xf numFmtId="0" fontId="15" fillId="0" borderId="6" xfId="0" applyFont="1" applyBorder="1" applyProtection="1">
      <protection hidden="1"/>
    </xf>
    <xf numFmtId="0" fontId="15" fillId="0" borderId="0" xfId="0" applyFont="1" applyProtection="1">
      <protection hidden="1"/>
    </xf>
    <xf numFmtId="0" fontId="2" fillId="0" borderId="27" xfId="0" applyFont="1" applyBorder="1" applyProtection="1">
      <protection hidden="1"/>
    </xf>
    <xf numFmtId="0" fontId="2" fillId="0" borderId="28" xfId="0" applyFont="1" applyBorder="1" applyProtection="1">
      <protection hidden="1"/>
    </xf>
    <xf numFmtId="0" fontId="13" fillId="0" borderId="28" xfId="0" applyFont="1" applyBorder="1" applyProtection="1">
      <protection hidden="1"/>
    </xf>
    <xf numFmtId="0" fontId="10" fillId="0" borderId="29" xfId="0" applyFont="1" applyBorder="1" applyAlignment="1" applyProtection="1">
      <alignment horizontal="right"/>
      <protection hidden="1"/>
    </xf>
    <xf numFmtId="0" fontId="2" fillId="0" borderId="31" xfId="0" applyFont="1" applyBorder="1" applyProtection="1">
      <protection hidden="1"/>
    </xf>
    <xf numFmtId="0" fontId="18" fillId="0" borderId="0" xfId="0" applyFont="1" applyProtection="1">
      <protection hidden="1"/>
    </xf>
    <xf numFmtId="0" fontId="0" fillId="0" borderId="0" xfId="0" applyAlignment="1">
      <alignment wrapText="1"/>
    </xf>
    <xf numFmtId="0" fontId="2" fillId="0" borderId="1" xfId="0" applyNumberFormat="1" applyFont="1" applyBorder="1" applyProtection="1">
      <protection hidden="1"/>
    </xf>
    <xf numFmtId="0" fontId="2" fillId="0" borderId="2" xfId="0" applyNumberFormat="1" applyFont="1" applyBorder="1" applyProtection="1">
      <protection hidden="1"/>
    </xf>
    <xf numFmtId="0" fontId="2" fillId="0" borderId="2" xfId="0" applyNumberFormat="1" applyFont="1" applyBorder="1" applyAlignment="1" applyProtection="1">
      <alignment vertical="center"/>
      <protection hidden="1"/>
    </xf>
    <xf numFmtId="0" fontId="2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NumberFormat="1" applyFont="1" applyBorder="1" applyProtection="1">
      <protection hidden="1"/>
    </xf>
    <xf numFmtId="0" fontId="2" fillId="0" borderId="0" xfId="0" applyNumberFormat="1" applyFont="1" applyBorder="1" applyProtection="1">
      <protection hidden="1"/>
    </xf>
    <xf numFmtId="0" fontId="7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Border="1" applyAlignment="1" applyProtection="1">
      <alignment vertical="center"/>
      <protection hidden="1"/>
    </xf>
    <xf numFmtId="0" fontId="2" fillId="0" borderId="0" xfId="0" applyNumberFormat="1" applyFont="1" applyBorder="1" applyAlignment="1" applyProtection="1">
      <alignment vertical="center"/>
      <protection hidden="1"/>
    </xf>
    <xf numFmtId="0" fontId="2" fillId="0" borderId="0" xfId="0" applyNumberFormat="1" applyFont="1" applyBorder="1" applyAlignment="1" applyProtection="1">
      <alignment horizontal="left" vertical="center"/>
      <protection hidden="1"/>
    </xf>
    <xf numFmtId="0" fontId="2" fillId="0" borderId="6" xfId="0" applyNumberFormat="1" applyFont="1" applyBorder="1" applyAlignment="1" applyProtection="1">
      <alignment vertical="center"/>
      <protection hidden="1"/>
    </xf>
    <xf numFmtId="0" fontId="2" fillId="0" borderId="32" xfId="0" applyNumberFormat="1" applyFont="1" applyBorder="1" applyProtection="1">
      <protection hidden="1"/>
    </xf>
    <xf numFmtId="0" fontId="9" fillId="0" borderId="7" xfId="0" applyNumberFormat="1" applyFont="1" applyBorder="1" applyProtection="1">
      <protection hidden="1"/>
    </xf>
    <xf numFmtId="0" fontId="2" fillId="0" borderId="7" xfId="0" applyNumberFormat="1" applyFont="1" applyBorder="1" applyProtection="1">
      <protection hidden="1"/>
    </xf>
    <xf numFmtId="0" fontId="2" fillId="0" borderId="33" xfId="0" applyNumberFormat="1" applyFont="1" applyBorder="1" applyProtection="1">
      <protection hidden="1"/>
    </xf>
    <xf numFmtId="0" fontId="2" fillId="0" borderId="34" xfId="0" applyNumberFormat="1" applyFont="1" applyBorder="1" applyProtection="1">
      <protection hidden="1"/>
    </xf>
    <xf numFmtId="0" fontId="9" fillId="0" borderId="0" xfId="0" applyNumberFormat="1" applyFont="1" applyBorder="1" applyProtection="1">
      <protection hidden="1"/>
    </xf>
    <xf numFmtId="0" fontId="2" fillId="0" borderId="6" xfId="0" applyNumberFormat="1" applyFont="1" applyBorder="1" applyProtection="1">
      <protection hidden="1"/>
    </xf>
    <xf numFmtId="0" fontId="2" fillId="0" borderId="36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Protection="1">
      <protection hidden="1"/>
    </xf>
    <xf numFmtId="0" fontId="17" fillId="0" borderId="0" xfId="0" applyFont="1" applyAlignment="1">
      <alignment vertical="top"/>
    </xf>
    <xf numFmtId="0" fontId="2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center"/>
      <protection locked="0" hidden="1"/>
    </xf>
    <xf numFmtId="0" fontId="16" fillId="0" borderId="0" xfId="0" applyFont="1" applyProtection="1">
      <protection hidden="1"/>
    </xf>
    <xf numFmtId="0" fontId="22" fillId="0" borderId="0" xfId="0" applyNumberFormat="1" applyFont="1" applyProtection="1">
      <protection hidden="1"/>
    </xf>
    <xf numFmtId="0" fontId="22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6" fillId="0" borderId="8" xfId="0" applyFont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vertical="center"/>
      <protection hidden="1"/>
    </xf>
    <xf numFmtId="0" fontId="6" fillId="0" borderId="38" xfId="0" applyFont="1" applyBorder="1" applyAlignment="1" applyProtection="1">
      <alignment vertical="center"/>
      <protection hidden="1"/>
    </xf>
    <xf numFmtId="0" fontId="0" fillId="0" borderId="0" xfId="0" applyAlignment="1"/>
    <xf numFmtId="0" fontId="15" fillId="0" borderId="23" xfId="0" applyFont="1" applyBorder="1" applyAlignment="1" applyProtection="1">
      <protection hidden="1"/>
    </xf>
    <xf numFmtId="0" fontId="6" fillId="0" borderId="13" xfId="0" quotePrefix="1" applyNumberFormat="1" applyFont="1" applyBorder="1" applyAlignment="1" applyProtection="1">
      <alignment vertical="center"/>
      <protection hidden="1"/>
    </xf>
    <xf numFmtId="0" fontId="6" fillId="0" borderId="8" xfId="0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Alignment="1" applyProtection="1">
      <alignment horizontal="center" vertical="center"/>
      <protection hidden="1"/>
    </xf>
    <xf numFmtId="49" fontId="4" fillId="0" borderId="0" xfId="0" applyNumberFormat="1" applyFont="1" applyBorder="1" applyAlignment="1" applyProtection="1">
      <alignment horizontal="right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protection hidden="1"/>
    </xf>
    <xf numFmtId="0" fontId="2" fillId="0" borderId="25" xfId="0" applyFont="1" applyBorder="1" applyProtection="1">
      <protection hidden="1"/>
    </xf>
    <xf numFmtId="49" fontId="4" fillId="0" borderId="3" xfId="0" applyNumberFormat="1" applyFont="1" applyBorder="1" applyAlignment="1" applyProtection="1">
      <alignment horizontal="center" vertical="center"/>
      <protection hidden="1"/>
    </xf>
    <xf numFmtId="0" fontId="2" fillId="0" borderId="12" xfId="0" quotePrefix="1" applyFont="1" applyBorder="1" applyAlignment="1" applyProtection="1">
      <alignment vertical="center"/>
      <protection hidden="1"/>
    </xf>
    <xf numFmtId="0" fontId="2" fillId="0" borderId="43" xfId="0" quotePrefix="1" applyFont="1" applyBorder="1" applyAlignment="1" applyProtection="1">
      <alignment vertical="center"/>
      <protection hidden="1"/>
    </xf>
    <xf numFmtId="0" fontId="2" fillId="0" borderId="0" xfId="0" quotePrefix="1" applyFont="1" applyBorder="1" applyProtection="1">
      <protection hidden="1"/>
    </xf>
    <xf numFmtId="0" fontId="2" fillId="0" borderId="5" xfId="0" quotePrefix="1" applyFont="1" applyBorder="1" applyProtection="1">
      <protection hidden="1"/>
    </xf>
    <xf numFmtId="0" fontId="2" fillId="0" borderId="5" xfId="0" quotePrefix="1" applyFont="1" applyBorder="1" applyAlignment="1" applyProtection="1">
      <alignment vertical="center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49" fontId="4" fillId="0" borderId="25" xfId="0" applyNumberFormat="1" applyFont="1" applyBorder="1" applyAlignment="1" applyProtection="1">
      <alignment horizontal="center" vertical="center"/>
      <protection hidden="1"/>
    </xf>
    <xf numFmtId="49" fontId="4" fillId="0" borderId="5" xfId="0" applyNumberFormat="1" applyFont="1" applyBorder="1" applyAlignment="1" applyProtection="1">
      <alignment horizontal="center" vertical="center"/>
      <protection hidden="1"/>
    </xf>
    <xf numFmtId="49" fontId="4" fillId="0" borderId="5" xfId="0" applyNumberFormat="1" applyFont="1" applyBorder="1" applyAlignment="1" applyProtection="1">
      <alignment horizontal="right" vertical="center"/>
      <protection hidden="1"/>
    </xf>
    <xf numFmtId="49" fontId="4" fillId="0" borderId="5" xfId="0" applyNumberFormat="1" applyFont="1" applyBorder="1" applyAlignment="1" applyProtection="1">
      <alignment vertical="center"/>
      <protection hidden="1"/>
    </xf>
    <xf numFmtId="49" fontId="4" fillId="0" borderId="5" xfId="0" quotePrefix="1" applyNumberFormat="1" applyFont="1" applyBorder="1" applyAlignment="1" applyProtection="1">
      <alignment vertical="center"/>
      <protection hidden="1"/>
    </xf>
    <xf numFmtId="49" fontId="4" fillId="0" borderId="16" xfId="0" applyNumberFormat="1" applyFont="1" applyBorder="1" applyAlignment="1" applyProtection="1">
      <alignment vertical="center"/>
      <protection hidden="1"/>
    </xf>
    <xf numFmtId="0" fontId="5" fillId="0" borderId="7" xfId="0" applyNumberFormat="1" applyFont="1" applyBorder="1" applyAlignment="1" applyProtection="1">
      <alignment vertical="center"/>
      <protection hidden="1"/>
    </xf>
    <xf numFmtId="0" fontId="5" fillId="0" borderId="7" xfId="0" applyNumberFormat="1" applyFont="1" applyBorder="1" applyProtection="1">
      <protection hidden="1"/>
    </xf>
    <xf numFmtId="0" fontId="5" fillId="0" borderId="33" xfId="0" applyNumberFormat="1" applyFont="1" applyBorder="1" applyProtection="1">
      <protection hidden="1"/>
    </xf>
    <xf numFmtId="0" fontId="6" fillId="0" borderId="13" xfId="0" applyNumberFormat="1" applyFont="1" applyBorder="1" applyAlignment="1" applyProtection="1">
      <alignment vertical="center"/>
      <protection hidden="1"/>
    </xf>
    <xf numFmtId="0" fontId="6" fillId="0" borderId="35" xfId="0" applyNumberFormat="1" applyFont="1" applyBorder="1" applyAlignment="1" applyProtection="1">
      <alignment horizontal="right" vertical="center"/>
      <protection hidden="1"/>
    </xf>
    <xf numFmtId="0" fontId="6" fillId="0" borderId="8" xfId="0" applyNumberFormat="1" applyFont="1" applyBorder="1" applyAlignment="1" applyProtection="1">
      <alignment horizontal="right" vertical="center"/>
      <protection hidden="1"/>
    </xf>
    <xf numFmtId="0" fontId="6" fillId="0" borderId="13" xfId="0" applyNumberFormat="1" applyFont="1" applyBorder="1" applyAlignment="1" applyProtection="1">
      <alignment horizontal="right" vertical="center"/>
      <protection hidden="1"/>
    </xf>
    <xf numFmtId="0" fontId="6" fillId="0" borderId="44" xfId="0" applyFont="1" applyBorder="1" applyAlignment="1" applyProtection="1">
      <alignment vertical="center"/>
      <protection hidden="1"/>
    </xf>
    <xf numFmtId="0" fontId="6" fillId="0" borderId="7" xfId="0" applyFont="1" applyBorder="1" applyAlignment="1" applyProtection="1">
      <alignment vertical="center"/>
      <protection hidden="1"/>
    </xf>
    <xf numFmtId="0" fontId="6" fillId="0" borderId="39" xfId="0" applyFont="1" applyBorder="1" applyAlignment="1" applyProtection="1">
      <alignment vertical="center"/>
      <protection hidden="1"/>
    </xf>
    <xf numFmtId="0" fontId="6" fillId="0" borderId="9" xfId="0" applyFont="1" applyBorder="1" applyAlignment="1" applyProtection="1">
      <alignment vertical="center"/>
      <protection hidden="1"/>
    </xf>
    <xf numFmtId="0" fontId="6" fillId="0" borderId="41" xfId="0" applyFont="1" applyBorder="1" applyAlignment="1" applyProtection="1">
      <alignment vertical="center"/>
      <protection hidden="1"/>
    </xf>
    <xf numFmtId="0" fontId="1" fillId="0" borderId="8" xfId="0" applyFont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6" fillId="0" borderId="42" xfId="0" applyFont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14" xfId="0" applyFont="1" applyBorder="1" applyAlignment="1" applyProtection="1">
      <alignment vertical="center"/>
      <protection hidden="1"/>
    </xf>
    <xf numFmtId="0" fontId="6" fillId="0" borderId="40" xfId="0" applyFont="1" applyBorder="1" applyAlignment="1" applyProtection="1">
      <alignment vertical="center"/>
      <protection hidden="1"/>
    </xf>
    <xf numFmtId="0" fontId="1" fillId="0" borderId="19" xfId="0" applyFont="1" applyBorder="1" applyAlignment="1" applyProtection="1">
      <alignment vertical="center"/>
      <protection hidden="1"/>
    </xf>
    <xf numFmtId="0" fontId="1" fillId="0" borderId="20" xfId="0" applyFont="1" applyBorder="1" applyAlignment="1" applyProtection="1">
      <alignment vertical="center"/>
      <protection hidden="1"/>
    </xf>
    <xf numFmtId="0" fontId="6" fillId="0" borderId="1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1" fillId="0" borderId="8" xfId="0" applyFont="1" applyBorder="1" applyProtection="1">
      <protection hidden="1"/>
    </xf>
    <xf numFmtId="0" fontId="1" fillId="0" borderId="15" xfId="0" applyFont="1" applyBorder="1" applyAlignment="1" applyProtection="1">
      <alignment vertical="center"/>
      <protection hidden="1"/>
    </xf>
    <xf numFmtId="0" fontId="1" fillId="0" borderId="19" xfId="0" applyFont="1" applyBorder="1" applyProtection="1"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1" fillId="0" borderId="5" xfId="0" applyFont="1" applyBorder="1" applyProtection="1">
      <protection hidden="1"/>
    </xf>
    <xf numFmtId="0" fontId="1" fillId="0" borderId="16" xfId="0" applyFont="1" applyBorder="1" applyAlignment="1" applyProtection="1">
      <alignment vertical="center"/>
      <protection hidden="1"/>
    </xf>
    <xf numFmtId="0" fontId="1" fillId="0" borderId="38" xfId="0" applyFont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1" fillId="0" borderId="9" xfId="0" applyFont="1" applyBorder="1" applyAlignment="1" applyProtection="1">
      <alignment vertical="center"/>
      <protection hidden="1"/>
    </xf>
    <xf numFmtId="0" fontId="6" fillId="0" borderId="17" xfId="0" applyFont="1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64" fontId="1" fillId="0" borderId="0" xfId="0" applyNumberFormat="1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left" vertical="center"/>
      <protection hidden="1"/>
    </xf>
    <xf numFmtId="0" fontId="1" fillId="0" borderId="8" xfId="0" applyFont="1" applyBorder="1" applyAlignment="1" applyProtection="1">
      <alignment horizontal="left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164" fontId="1" fillId="0" borderId="8" xfId="0" applyNumberFormat="1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left" vertical="center"/>
      <protection hidden="1"/>
    </xf>
    <xf numFmtId="0" fontId="6" fillId="0" borderId="18" xfId="0" applyFont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vertical="center"/>
      <protection hidden="1"/>
    </xf>
    <xf numFmtId="164" fontId="1" fillId="0" borderId="18" xfId="0" applyNumberFormat="1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39" xfId="0" applyFont="1" applyBorder="1" applyAlignment="1" applyProtection="1">
      <alignment horizontal="left" vertical="center"/>
      <protection hidden="1"/>
    </xf>
    <xf numFmtId="0" fontId="1" fillId="0" borderId="7" xfId="0" applyFont="1" applyBorder="1" applyAlignment="1" applyProtection="1">
      <alignment horizontal="left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164" fontId="1" fillId="0" borderId="7" xfId="0" applyNumberFormat="1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24" xfId="0" applyFont="1" applyFill="1" applyBorder="1" applyAlignment="1" applyProtection="1">
      <alignment horizontal="left" vertical="center"/>
      <protection hidden="1"/>
    </xf>
    <xf numFmtId="0" fontId="1" fillId="0" borderId="26" xfId="0" applyFont="1" applyBorder="1" applyAlignment="1" applyProtection="1">
      <alignment vertical="center"/>
      <protection hidden="1"/>
    </xf>
    <xf numFmtId="0" fontId="6" fillId="0" borderId="8" xfId="0" applyNumberFormat="1" applyFont="1" applyBorder="1" applyAlignment="1" applyProtection="1">
      <alignment vertical="center"/>
      <protection hidden="1"/>
    </xf>
    <xf numFmtId="0" fontId="6" fillId="0" borderId="8" xfId="0" quotePrefix="1" applyNumberFormat="1" applyFont="1" applyBorder="1" applyAlignment="1" applyProtection="1">
      <alignment vertical="center"/>
      <protection hidden="1"/>
    </xf>
    <xf numFmtId="0" fontId="6" fillId="0" borderId="30" xfId="0" applyNumberFormat="1" applyFont="1" applyBorder="1" applyAlignment="1" applyProtection="1">
      <alignment vertical="center"/>
      <protection hidden="1"/>
    </xf>
    <xf numFmtId="0" fontId="6" fillId="0" borderId="35" xfId="0" applyNumberFormat="1" applyFont="1" applyBorder="1" applyAlignment="1" applyProtection="1">
      <alignment vertical="center"/>
      <protection hidden="1"/>
    </xf>
    <xf numFmtId="0" fontId="6" fillId="0" borderId="30" xfId="0" applyNumberFormat="1" applyFont="1" applyBorder="1" applyAlignment="1" applyProtection="1">
      <alignment horizontal="right" vertical="center"/>
      <protection hidden="1"/>
    </xf>
    <xf numFmtId="0" fontId="6" fillId="0" borderId="18" xfId="0" applyNumberFormat="1" applyFont="1" applyBorder="1" applyAlignment="1" applyProtection="1">
      <alignment vertical="center"/>
      <protection hidden="1"/>
    </xf>
    <xf numFmtId="0" fontId="6" fillId="0" borderId="18" xfId="0" applyNumberFormat="1" applyFont="1" applyBorder="1" applyAlignment="1" applyProtection="1">
      <alignment horizontal="right" vertical="center"/>
      <protection hidden="1"/>
    </xf>
    <xf numFmtId="0" fontId="6" fillId="0" borderId="46" xfId="0" applyNumberFormat="1" applyFont="1" applyBorder="1" applyAlignment="1" applyProtection="1">
      <alignment horizontal="right" vertical="center"/>
      <protection hidden="1"/>
    </xf>
    <xf numFmtId="0" fontId="6" fillId="0" borderId="13" xfId="0" applyNumberFormat="1" applyFont="1" applyBorder="1" applyAlignment="1" applyProtection="1">
      <alignment horizontal="center" vertical="center"/>
      <protection hidden="1"/>
    </xf>
    <xf numFmtId="0" fontId="6" fillId="0" borderId="13" xfId="0" quotePrefix="1" applyNumberFormat="1" applyFont="1" applyBorder="1" applyAlignment="1" applyProtection="1">
      <alignment horizontal="center" vertical="center"/>
      <protection hidden="1"/>
    </xf>
    <xf numFmtId="0" fontId="6" fillId="0" borderId="35" xfId="0" quotePrefix="1" applyNumberFormat="1" applyFont="1" applyBorder="1" applyAlignment="1" applyProtection="1">
      <alignment horizontal="center" vertical="center"/>
      <protection hidden="1"/>
    </xf>
    <xf numFmtId="0" fontId="6" fillId="0" borderId="13" xfId="0" quotePrefix="1" applyNumberFormat="1" applyFont="1" applyBorder="1" applyAlignment="1" applyProtection="1">
      <alignment horizontal="left" vertical="center"/>
      <protection hidden="1"/>
    </xf>
    <xf numFmtId="0" fontId="6" fillId="0" borderId="18" xfId="0" quotePrefix="1" applyNumberFormat="1" applyFont="1" applyBorder="1" applyAlignment="1" applyProtection="1">
      <alignment vertical="center"/>
      <protection hidden="1"/>
    </xf>
    <xf numFmtId="0" fontId="6" fillId="0" borderId="18" xfId="0" applyNumberFormat="1" applyFont="1" applyBorder="1" applyAlignment="1" applyProtection="1">
      <alignment horizontal="center" vertical="center"/>
      <protection hidden="1"/>
    </xf>
    <xf numFmtId="0" fontId="6" fillId="0" borderId="46" xfId="0" applyNumberFormat="1" applyFont="1" applyBorder="1" applyAlignment="1" applyProtection="1">
      <alignment vertical="center"/>
      <protection hidden="1"/>
    </xf>
    <xf numFmtId="0" fontId="6" fillId="0" borderId="17" xfId="0" applyNumberFormat="1" applyFont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 horizontal="left" vertical="center"/>
      <protection hidden="1"/>
    </xf>
    <xf numFmtId="0" fontId="22" fillId="0" borderId="8" xfId="0" applyFont="1" applyBorder="1" applyAlignment="1" applyProtection="1">
      <alignment vertical="center"/>
      <protection hidden="1"/>
    </xf>
    <xf numFmtId="0" fontId="22" fillId="0" borderId="5" xfId="0" applyFont="1" applyBorder="1" applyAlignment="1" applyProtection="1">
      <alignment vertical="center"/>
      <protection hidden="1"/>
    </xf>
    <xf numFmtId="0" fontId="6" fillId="0" borderId="37" xfId="0" applyNumberFormat="1" applyFont="1" applyBorder="1" applyAlignment="1" applyProtection="1">
      <alignment horizontal="left" vertical="center"/>
      <protection hidden="1"/>
    </xf>
    <xf numFmtId="0" fontId="1" fillId="0" borderId="0" xfId="0" applyFont="1" applyAlignment="1"/>
    <xf numFmtId="0" fontId="0" fillId="0" borderId="0" xfId="0" applyFont="1" applyAlignment="1"/>
    <xf numFmtId="0" fontId="0" fillId="0" borderId="0" xfId="0" applyAlignment="1">
      <alignment horizontal="left"/>
    </xf>
    <xf numFmtId="0" fontId="2" fillId="0" borderId="28" xfId="0" applyNumberFormat="1" applyFont="1" applyFill="1" applyBorder="1" applyAlignment="1" applyProtection="1">
      <alignment horizontal="center" vertical="center"/>
      <protection hidden="1"/>
    </xf>
    <xf numFmtId="0" fontId="2" fillId="0" borderId="29" xfId="0" applyNumberFormat="1" applyFont="1" applyFill="1" applyBorder="1" applyAlignment="1" applyProtection="1">
      <alignment horizontal="center" vertical="center"/>
      <protection hidden="1"/>
    </xf>
    <xf numFmtId="0" fontId="6" fillId="0" borderId="13" xfId="0" applyNumberFormat="1" applyFont="1" applyBorder="1" applyAlignment="1" applyProtection="1">
      <alignment horizontal="center" vertical="center" textRotation="90"/>
      <protection hidden="1"/>
    </xf>
    <xf numFmtId="0" fontId="6" fillId="0" borderId="13" xfId="0" applyNumberFormat="1" applyFont="1" applyBorder="1" applyAlignment="1" applyProtection="1">
      <alignment horizontal="left" vertical="center"/>
      <protection hidden="1"/>
    </xf>
    <xf numFmtId="0" fontId="2" fillId="0" borderId="8" xfId="0" applyFont="1" applyBorder="1" applyProtection="1">
      <protection hidden="1"/>
    </xf>
    <xf numFmtId="0" fontId="2" fillId="0" borderId="13" xfId="0" applyFont="1" applyBorder="1" applyProtection="1">
      <protection hidden="1"/>
    </xf>
    <xf numFmtId="0" fontId="6" fillId="0" borderId="17" xfId="0" applyNumberFormat="1" applyFont="1" applyBorder="1" applyAlignment="1" applyProtection="1">
      <alignment horizontal="left" vertical="center"/>
      <protection hidden="1"/>
    </xf>
    <xf numFmtId="0" fontId="6" fillId="0" borderId="18" xfId="0" applyNumberFormat="1" applyFont="1" applyBorder="1" applyAlignment="1" applyProtection="1">
      <alignment horizontal="left" vertical="center"/>
      <protection hidden="1"/>
    </xf>
    <xf numFmtId="0" fontId="6" fillId="0" borderId="69" xfId="0" applyNumberFormat="1" applyFont="1" applyBorder="1" applyAlignment="1" applyProtection="1">
      <alignment vertical="center"/>
      <protection hidden="1"/>
    </xf>
    <xf numFmtId="0" fontId="2" fillId="0" borderId="28" xfId="0" applyNumberFormat="1" applyFont="1" applyBorder="1" applyProtection="1">
      <protection hidden="1"/>
    </xf>
    <xf numFmtId="0" fontId="6" fillId="0" borderId="39" xfId="0" applyNumberFormat="1" applyFont="1" applyBorder="1" applyAlignment="1" applyProtection="1">
      <alignment horizontal="left" vertical="center"/>
      <protection hidden="1"/>
    </xf>
    <xf numFmtId="0" fontId="6" fillId="0" borderId="7" xfId="0" applyNumberFormat="1" applyFont="1" applyBorder="1" applyAlignment="1" applyProtection="1">
      <alignment horizontal="left" vertical="center"/>
      <protection hidden="1"/>
    </xf>
    <xf numFmtId="0" fontId="6" fillId="0" borderId="7" xfId="0" applyNumberFormat="1" applyFont="1" applyBorder="1" applyAlignment="1" applyProtection="1">
      <alignment vertical="center"/>
      <protection hidden="1"/>
    </xf>
    <xf numFmtId="0" fontId="6" fillId="0" borderId="33" xfId="0" applyNumberFormat="1" applyFont="1" applyBorder="1" applyAlignment="1" applyProtection="1">
      <alignment vertical="center"/>
      <protection hidden="1"/>
    </xf>
    <xf numFmtId="0" fontId="1" fillId="0" borderId="0" xfId="0" applyFont="1"/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left" vertical="top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vertical="center"/>
      <protection hidden="1"/>
    </xf>
    <xf numFmtId="0" fontId="6" fillId="0" borderId="37" xfId="0" applyNumberFormat="1" applyFont="1" applyBorder="1" applyAlignment="1" applyProtection="1">
      <alignment vertical="center"/>
      <protection hidden="1"/>
    </xf>
    <xf numFmtId="0" fontId="6" fillId="0" borderId="10" xfId="0" applyNumberFormat="1" applyFont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6" fillId="0" borderId="32" xfId="0" applyNumberFormat="1" applyFont="1" applyBorder="1" applyAlignment="1" applyProtection="1">
      <alignment vertical="center" textRotation="90" shrinkToFit="1"/>
      <protection hidden="1"/>
    </xf>
    <xf numFmtId="0" fontId="0" fillId="0" borderId="2" xfId="0" applyBorder="1" applyAlignment="1" applyProtection="1">
      <alignment vertical="top"/>
    </xf>
    <xf numFmtId="0" fontId="6" fillId="0" borderId="34" xfId="0" applyNumberFormat="1" applyFont="1" applyBorder="1" applyAlignment="1" applyProtection="1">
      <alignment vertical="center" textRotation="90"/>
      <protection hidden="1"/>
    </xf>
    <xf numFmtId="0" fontId="0" fillId="0" borderId="0" xfId="0" applyFill="1" applyAlignment="1"/>
    <xf numFmtId="0" fontId="17" fillId="0" borderId="0" xfId="0" applyFont="1" applyAlignment="1">
      <alignment horizontal="left" vertical="top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26" fillId="6" borderId="37" xfId="0" applyFont="1" applyFill="1" applyBorder="1" applyAlignment="1" applyProtection="1">
      <alignment vertical="center"/>
      <protection hidden="1"/>
    </xf>
    <xf numFmtId="0" fontId="26" fillId="6" borderId="13" xfId="0" applyFont="1" applyFill="1" applyBorder="1" applyAlignment="1" applyProtection="1">
      <alignment vertical="center"/>
      <protection hidden="1"/>
    </xf>
    <xf numFmtId="0" fontId="26" fillId="6" borderId="3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/>
      <protection locked="0" hidden="1"/>
    </xf>
    <xf numFmtId="0" fontId="6" fillId="0" borderId="37" xfId="0" applyNumberFormat="1" applyFont="1" applyBorder="1" applyAlignment="1" applyProtection="1">
      <alignment vertical="center"/>
      <protection hidden="1"/>
    </xf>
    <xf numFmtId="0" fontId="1" fillId="2" borderId="37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7" xfId="0" quotePrefix="1" applyFont="1" applyFill="1" applyBorder="1" applyAlignment="1" applyProtection="1">
      <alignment horizontal="center" vertical="center"/>
      <protection locked="0"/>
    </xf>
    <xf numFmtId="0" fontId="1" fillId="2" borderId="18" xfId="0" quotePrefix="1" applyFont="1" applyFill="1" applyBorder="1" applyAlignment="1" applyProtection="1">
      <alignment horizontal="center" vertical="center"/>
      <protection locked="0"/>
    </xf>
    <xf numFmtId="0" fontId="1" fillId="2" borderId="22" xfId="0" quotePrefix="1" applyFont="1" applyFill="1" applyBorder="1" applyAlignment="1" applyProtection="1">
      <alignment horizontal="center" vertical="center"/>
      <protection locked="0"/>
    </xf>
    <xf numFmtId="49" fontId="9" fillId="3" borderId="0" xfId="0" applyNumberFormat="1" applyFont="1" applyFill="1" applyBorder="1" applyAlignment="1" applyProtection="1">
      <alignment horizontal="center" vertical="center"/>
      <protection locked="0"/>
    </xf>
    <xf numFmtId="165" fontId="1" fillId="2" borderId="37" xfId="0" applyNumberFormat="1" applyFont="1" applyFill="1" applyBorder="1" applyAlignment="1" applyProtection="1">
      <alignment horizontal="center" vertical="center"/>
      <protection locked="0"/>
    </xf>
    <xf numFmtId="165" fontId="1" fillId="2" borderId="13" xfId="0" applyNumberFormat="1" applyFont="1" applyFill="1" applyBorder="1" applyAlignment="1" applyProtection="1">
      <alignment horizontal="center" vertical="center"/>
      <protection locked="0"/>
    </xf>
    <xf numFmtId="165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35" xfId="0" applyFont="1" applyFill="1" applyBorder="1" applyAlignment="1" applyProtection="1">
      <alignment horizontal="center" vertical="center"/>
      <protection locked="0"/>
    </xf>
    <xf numFmtId="0" fontId="16" fillId="0" borderId="12" xfId="0" applyNumberFormat="1" applyFont="1" applyFill="1" applyBorder="1" applyAlignment="1" applyProtection="1">
      <alignment horizontal="center" wrapText="1"/>
      <protection hidden="1"/>
    </xf>
    <xf numFmtId="0" fontId="16" fillId="0" borderId="31" xfId="0" applyNumberFormat="1" applyFont="1" applyFill="1" applyBorder="1" applyAlignment="1" applyProtection="1">
      <alignment horizontal="center" wrapText="1"/>
      <protection hidden="1"/>
    </xf>
    <xf numFmtId="0" fontId="16" fillId="0" borderId="0" xfId="0" applyNumberFormat="1" applyFont="1" applyFill="1" applyBorder="1" applyAlignment="1" applyProtection="1">
      <alignment horizontal="center" wrapText="1"/>
      <protection hidden="1"/>
    </xf>
    <xf numFmtId="0" fontId="16" fillId="0" borderId="6" xfId="0" applyNumberFormat="1" applyFont="1" applyFill="1" applyBorder="1" applyAlignment="1" applyProtection="1">
      <alignment horizontal="center" wrapText="1"/>
      <protection hidden="1"/>
    </xf>
    <xf numFmtId="0" fontId="4" fillId="0" borderId="49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0" borderId="50" xfId="0" applyFont="1" applyFill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22" fillId="0" borderId="0" xfId="0" applyNumberFormat="1" applyFont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46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30" xfId="0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30" xfId="0" applyNumberFormat="1" applyFont="1" applyFill="1" applyBorder="1" applyAlignment="1" applyProtection="1">
      <alignment horizontal="center" vertical="center"/>
      <protection locked="0"/>
    </xf>
    <xf numFmtId="49" fontId="1" fillId="2" borderId="37" xfId="0" applyNumberFormat="1" applyFont="1" applyFill="1" applyBorder="1" applyAlignment="1" applyProtection="1">
      <alignment horizontal="center" vertical="center"/>
      <protection locked="0"/>
    </xf>
    <xf numFmtId="49" fontId="1" fillId="2" borderId="13" xfId="0" applyNumberFormat="1" applyFont="1" applyFill="1" applyBorder="1" applyAlignment="1" applyProtection="1">
      <alignment horizontal="center" vertical="center"/>
      <protection locked="0"/>
    </xf>
    <xf numFmtId="49" fontId="1" fillId="2" borderId="35" xfId="0" applyNumberFormat="1" applyFont="1" applyFill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165" fontId="1" fillId="2" borderId="10" xfId="0" applyNumberFormat="1" applyFont="1" applyFill="1" applyBorder="1" applyAlignment="1" applyProtection="1">
      <alignment horizontal="center" vertical="center"/>
      <protection locked="0"/>
    </xf>
    <xf numFmtId="165" fontId="1" fillId="2" borderId="8" xfId="0" applyNumberFormat="1" applyFont="1" applyFill="1" applyBorder="1" applyAlignment="1" applyProtection="1">
      <alignment horizontal="center" vertical="center"/>
      <protection locked="0"/>
    </xf>
    <xf numFmtId="165" fontId="1" fillId="2" borderId="11" xfId="0" applyNumberFormat="1" applyFont="1" applyFill="1" applyBorder="1" applyAlignment="1" applyProtection="1">
      <alignment horizontal="center" vertical="center"/>
      <protection locked="0"/>
    </xf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top"/>
      <protection hidden="1"/>
    </xf>
    <xf numFmtId="0" fontId="16" fillId="0" borderId="2" xfId="0" applyFont="1" applyBorder="1" applyAlignment="1" applyProtection="1">
      <alignment horizontal="center" vertical="top"/>
      <protection hidden="1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top"/>
      <protection hidden="1"/>
    </xf>
    <xf numFmtId="0" fontId="16" fillId="0" borderId="2" xfId="0" applyFont="1" applyBorder="1" applyAlignment="1" applyProtection="1">
      <alignment horizontal="left" vertical="top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165" fontId="1" fillId="0" borderId="17" xfId="0" applyNumberFormat="1" applyFont="1" applyFill="1" applyBorder="1" applyAlignment="1" applyProtection="1">
      <alignment horizontal="center" vertical="center"/>
      <protection locked="0"/>
    </xf>
    <xf numFmtId="165" fontId="1" fillId="0" borderId="18" xfId="0" applyNumberFormat="1" applyFont="1" applyFill="1" applyBorder="1" applyAlignment="1" applyProtection="1">
      <alignment horizontal="center" vertical="center"/>
      <protection locked="0"/>
    </xf>
    <xf numFmtId="165" fontId="1" fillId="0" borderId="22" xfId="0" applyNumberFormat="1" applyFont="1" applyFill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right" vertical="top"/>
      <protection hidden="1"/>
    </xf>
    <xf numFmtId="0" fontId="1" fillId="2" borderId="46" xfId="0" applyFont="1" applyFill="1" applyBorder="1" applyAlignment="1" applyProtection="1">
      <alignment horizontal="center" vertical="center"/>
      <protection locked="0"/>
    </xf>
    <xf numFmtId="0" fontId="16" fillId="0" borderId="12" xfId="0" applyNumberFormat="1" applyFont="1" applyFill="1" applyBorder="1" applyAlignment="1" applyProtection="1">
      <alignment horizontal="left" vertical="center"/>
      <protection hidden="1"/>
    </xf>
    <xf numFmtId="49" fontId="1" fillId="2" borderId="17" xfId="0" quotePrefix="1" applyNumberFormat="1" applyFont="1" applyFill="1" applyBorder="1" applyAlignment="1" applyProtection="1">
      <alignment horizontal="right" vertical="center"/>
    </xf>
    <xf numFmtId="49" fontId="1" fillId="2" borderId="18" xfId="0" quotePrefix="1" applyNumberFormat="1" applyFont="1" applyFill="1" applyBorder="1" applyAlignment="1" applyProtection="1">
      <alignment horizontal="right" vertical="center"/>
    </xf>
    <xf numFmtId="49" fontId="1" fillId="2" borderId="22" xfId="0" quotePrefix="1" applyNumberFormat="1" applyFont="1" applyFill="1" applyBorder="1" applyAlignment="1" applyProtection="1">
      <alignment horizontal="right" vertical="center"/>
    </xf>
    <xf numFmtId="49" fontId="1" fillId="2" borderId="37" xfId="0" quotePrefix="1" applyNumberFormat="1" applyFont="1" applyFill="1" applyBorder="1" applyAlignment="1" applyProtection="1">
      <alignment horizontal="center" vertical="center"/>
      <protection locked="0"/>
    </xf>
    <xf numFmtId="49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37" xfId="0" quotePrefix="1" applyFont="1" applyFill="1" applyBorder="1" applyAlignment="1" applyProtection="1">
      <alignment horizontal="center" vertical="center"/>
      <protection locked="0"/>
    </xf>
    <xf numFmtId="49" fontId="1" fillId="0" borderId="17" xfId="0" applyNumberFormat="1" applyFont="1" applyBorder="1" applyAlignment="1" applyProtection="1">
      <alignment horizontal="center" vertical="center"/>
      <protection locked="0"/>
    </xf>
    <xf numFmtId="49" fontId="1" fillId="0" borderId="18" xfId="0" applyNumberFormat="1" applyFont="1" applyBorder="1" applyAlignment="1" applyProtection="1">
      <alignment horizontal="center" vertical="center"/>
      <protection locked="0"/>
    </xf>
    <xf numFmtId="49" fontId="1" fillId="0" borderId="46" xfId="0" applyNumberFormat="1" applyFont="1" applyBorder="1" applyAlignment="1" applyProtection="1">
      <alignment horizontal="center" vertical="center"/>
      <protection locked="0"/>
    </xf>
    <xf numFmtId="49" fontId="1" fillId="0" borderId="37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35" xfId="0" applyNumberFormat="1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165" fontId="1" fillId="0" borderId="17" xfId="0" applyNumberFormat="1" applyFont="1" applyBorder="1" applyAlignment="1" applyProtection="1">
      <alignment horizontal="center" vertical="center"/>
      <protection locked="0"/>
    </xf>
    <xf numFmtId="165" fontId="1" fillId="0" borderId="18" xfId="0" applyNumberFormat="1" applyFont="1" applyBorder="1" applyAlignment="1" applyProtection="1">
      <alignment horizontal="center" vertical="center"/>
      <protection locked="0"/>
    </xf>
    <xf numFmtId="165" fontId="1" fillId="0" borderId="22" xfId="0" applyNumberFormat="1" applyFont="1" applyBorder="1" applyAlignment="1" applyProtection="1">
      <alignment horizontal="center" vertical="center"/>
      <protection locked="0"/>
    </xf>
    <xf numFmtId="165" fontId="1" fillId="0" borderId="37" xfId="0" applyNumberFormat="1" applyFont="1" applyBorder="1" applyAlignment="1" applyProtection="1">
      <alignment horizontal="center" vertical="center"/>
      <protection locked="0"/>
    </xf>
    <xf numFmtId="165" fontId="1" fillId="0" borderId="13" xfId="0" applyNumberFormat="1" applyFont="1" applyBorder="1" applyAlignment="1" applyProtection="1">
      <alignment horizontal="center" vertical="center"/>
      <protection locked="0"/>
    </xf>
    <xf numFmtId="165" fontId="1" fillId="0" borderId="14" xfId="0" applyNumberFormat="1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 applyProtection="1">
      <alignment horizontal="center" vertical="center"/>
      <protection hidden="1"/>
    </xf>
    <xf numFmtId="0" fontId="4" fillId="0" borderId="52" xfId="0" applyFont="1" applyFill="1" applyBorder="1" applyAlignment="1" applyProtection="1">
      <alignment horizontal="center" vertical="center"/>
      <protection hidden="1"/>
    </xf>
    <xf numFmtId="0" fontId="1" fillId="0" borderId="39" xfId="0" applyFont="1" applyFill="1" applyBorder="1" applyAlignment="1" applyProtection="1">
      <alignment horizontal="left" vertical="center"/>
      <protection hidden="1"/>
    </xf>
    <xf numFmtId="0" fontId="1" fillId="0" borderId="7" xfId="0" applyFont="1" applyBorder="1" applyAlignment="1" applyProtection="1">
      <protection hidden="1"/>
    </xf>
    <xf numFmtId="0" fontId="1" fillId="0" borderId="39" xfId="0" applyFont="1" applyBorder="1" applyAlignment="1" applyProtection="1">
      <alignment horizontal="left" vertical="center"/>
      <protection hidden="1"/>
    </xf>
    <xf numFmtId="0" fontId="1" fillId="0" borderId="7" xfId="0" applyFont="1" applyBorder="1" applyAlignment="1" applyProtection="1">
      <alignment vertical="center"/>
      <protection hidden="1"/>
    </xf>
    <xf numFmtId="0" fontId="3" fillId="0" borderId="47" xfId="0" applyFont="1" applyFill="1" applyBorder="1" applyAlignment="1" applyProtection="1">
      <alignment horizontal="center" vertical="center"/>
      <protection hidden="1"/>
    </xf>
    <xf numFmtId="0" fontId="7" fillId="0" borderId="47" xfId="0" applyFont="1" applyFill="1" applyBorder="1" applyAlignment="1" applyProtection="1">
      <alignment horizontal="center" vertical="center"/>
      <protection hidden="1"/>
    </xf>
    <xf numFmtId="0" fontId="7" fillId="0" borderId="48" xfId="0" applyFont="1" applyFill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16" xfId="0" applyFont="1" applyFill="1" applyBorder="1" applyAlignment="1" applyProtection="1">
      <alignment horizontal="center"/>
      <protection locked="0"/>
    </xf>
    <xf numFmtId="0" fontId="1" fillId="2" borderId="39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hidden="1"/>
    </xf>
    <xf numFmtId="0" fontId="1" fillId="0" borderId="33" xfId="0" applyFont="1" applyFill="1" applyBorder="1" applyAlignment="1" applyProtection="1">
      <alignment horizontal="center" vertical="center"/>
      <protection hidden="1"/>
    </xf>
    <xf numFmtId="0" fontId="22" fillId="0" borderId="0" xfId="0" applyNumberFormat="1" applyFont="1" applyBorder="1" applyAlignment="1" applyProtection="1">
      <alignment horizontal="left" vertical="center"/>
      <protection hidden="1"/>
    </xf>
    <xf numFmtId="0" fontId="22" fillId="0" borderId="0" xfId="0" applyNumberFormat="1" applyFont="1" applyAlignment="1" applyProtection="1"/>
    <xf numFmtId="0" fontId="17" fillId="0" borderId="23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43" xfId="0" applyFont="1" applyBorder="1" applyAlignment="1" applyProtection="1">
      <alignment horizontal="center" vertical="center"/>
      <protection hidden="1"/>
    </xf>
    <xf numFmtId="0" fontId="6" fillId="0" borderId="44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6" fillId="0" borderId="9" xfId="0" applyFont="1" applyBorder="1" applyAlignment="1" applyProtection="1">
      <alignment horizontal="left" vertical="center"/>
      <protection hidden="1"/>
    </xf>
    <xf numFmtId="0" fontId="1" fillId="0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left" vertical="center"/>
      <protection locked="0"/>
    </xf>
    <xf numFmtId="0" fontId="1" fillId="0" borderId="22" xfId="0" applyFont="1" applyFill="1" applyBorder="1" applyAlignment="1" applyProtection="1">
      <alignment horizontal="left" vertical="center"/>
      <protection locked="0"/>
    </xf>
    <xf numFmtId="49" fontId="1" fillId="5" borderId="37" xfId="0" applyNumberFormat="1" applyFont="1" applyFill="1" applyBorder="1" applyAlignment="1" applyProtection="1">
      <alignment horizontal="center" vertical="center"/>
      <protection locked="0"/>
    </xf>
    <xf numFmtId="49" fontId="1" fillId="5" borderId="13" xfId="0" applyNumberFormat="1" applyFont="1" applyFill="1" applyBorder="1" applyAlignment="1" applyProtection="1">
      <alignment horizontal="center" vertical="center"/>
      <protection locked="0"/>
    </xf>
    <xf numFmtId="49" fontId="1" fillId="5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hidden="1"/>
    </xf>
    <xf numFmtId="0" fontId="22" fillId="0" borderId="37" xfId="0" applyFont="1" applyBorder="1" applyAlignment="1" applyProtection="1">
      <alignment horizontal="left" vertical="center" wrapText="1"/>
      <protection hidden="1"/>
    </xf>
    <xf numFmtId="0" fontId="22" fillId="0" borderId="13" xfId="0" applyFont="1" applyBorder="1" applyAlignment="1" applyProtection="1">
      <alignment horizontal="left" vertical="center" wrapText="1"/>
      <protection hidden="1"/>
    </xf>
    <xf numFmtId="0" fontId="22" fillId="0" borderId="14" xfId="0" applyFont="1" applyBorder="1" applyAlignment="1" applyProtection="1">
      <alignment horizontal="left" vertical="center" wrapText="1"/>
      <protection hidden="1"/>
    </xf>
    <xf numFmtId="0" fontId="22" fillId="0" borderId="10" xfId="0" applyFont="1" applyBorder="1" applyAlignment="1" applyProtection="1">
      <alignment horizontal="left" vertical="center" wrapText="1"/>
      <protection hidden="1"/>
    </xf>
    <xf numFmtId="0" fontId="22" fillId="0" borderId="8" xfId="0" applyFont="1" applyBorder="1" applyAlignment="1" applyProtection="1">
      <alignment horizontal="left" vertical="center" wrapText="1"/>
      <protection hidden="1"/>
    </xf>
    <xf numFmtId="0" fontId="22" fillId="0" borderId="11" xfId="0" applyFont="1" applyBorder="1" applyAlignment="1" applyProtection="1">
      <alignment horizontal="left" vertical="center" wrapText="1"/>
      <protection hidden="1"/>
    </xf>
    <xf numFmtId="0" fontId="6" fillId="0" borderId="37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70" xfId="0" applyNumberFormat="1" applyFont="1" applyBorder="1" applyAlignment="1" applyProtection="1">
      <alignment horizontal="center" vertical="center" textRotation="90"/>
      <protection hidden="1"/>
    </xf>
    <xf numFmtId="0" fontId="6" fillId="0" borderId="34" xfId="0" applyNumberFormat="1" applyFont="1" applyBorder="1" applyAlignment="1" applyProtection="1">
      <alignment horizontal="center" vertical="center" textRotation="90"/>
      <protection hidden="1"/>
    </xf>
    <xf numFmtId="0" fontId="6" fillId="0" borderId="71" xfId="0" applyNumberFormat="1" applyFont="1" applyBorder="1" applyAlignment="1" applyProtection="1">
      <alignment horizontal="center" vertical="center" textRotation="90"/>
      <protection hidden="1"/>
    </xf>
    <xf numFmtId="0" fontId="6" fillId="0" borderId="70" xfId="0" applyNumberFormat="1" applyFont="1" applyBorder="1" applyAlignment="1" applyProtection="1">
      <alignment horizontal="center" vertical="center" textRotation="90" shrinkToFit="1"/>
      <protection hidden="1"/>
    </xf>
    <xf numFmtId="0" fontId="6" fillId="0" borderId="34" xfId="0" applyNumberFormat="1" applyFont="1" applyBorder="1" applyAlignment="1" applyProtection="1">
      <alignment horizontal="center" vertical="center" textRotation="90" shrinkToFit="1"/>
      <protection hidden="1"/>
    </xf>
    <xf numFmtId="0" fontId="6" fillId="0" borderId="71" xfId="0" applyNumberFormat="1" applyFont="1" applyBorder="1" applyAlignment="1" applyProtection="1">
      <alignment horizontal="center" vertical="center" textRotation="90" shrinkToFit="1"/>
      <protection hidden="1"/>
    </xf>
    <xf numFmtId="0" fontId="1" fillId="2" borderId="56" xfId="0" applyNumberFormat="1" applyFont="1" applyFill="1" applyBorder="1" applyAlignment="1" applyProtection="1">
      <alignment horizontal="center" vertical="center"/>
      <protection locked="0"/>
    </xf>
    <xf numFmtId="0" fontId="1" fillId="2" borderId="24" xfId="0" applyNumberFormat="1" applyFont="1" applyFill="1" applyBorder="1" applyAlignment="1" applyProtection="1">
      <alignment horizontal="center" vertical="center"/>
      <protection locked="0"/>
    </xf>
    <xf numFmtId="0" fontId="1" fillId="2" borderId="57" xfId="0" applyNumberFormat="1" applyFont="1" applyFill="1" applyBorder="1" applyAlignment="1" applyProtection="1">
      <alignment horizontal="center" vertical="center"/>
      <protection locked="0"/>
    </xf>
    <xf numFmtId="0" fontId="1" fillId="2" borderId="42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35" xfId="0" applyNumberFormat="1" applyFont="1" applyFill="1" applyBorder="1" applyAlignment="1" applyProtection="1">
      <alignment horizontal="center" vertical="center"/>
      <protection locked="0"/>
    </xf>
    <xf numFmtId="0" fontId="1" fillId="2" borderId="41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30" xfId="0" applyNumberFormat="1" applyFont="1" applyFill="1" applyBorder="1" applyAlignment="1" applyProtection="1">
      <alignment horizontal="center" vertical="center"/>
      <protection locked="0"/>
    </xf>
    <xf numFmtId="0" fontId="26" fillId="6" borderId="37" xfId="0" applyFont="1" applyFill="1" applyBorder="1" applyAlignment="1" applyProtection="1">
      <alignment horizontal="left" vertical="center"/>
      <protection hidden="1"/>
    </xf>
    <xf numFmtId="0" fontId="26" fillId="6" borderId="13" xfId="0" applyFont="1" applyFill="1" applyBorder="1" applyAlignment="1" applyProtection="1">
      <alignment horizontal="left" vertical="center"/>
      <protection hidden="1"/>
    </xf>
    <xf numFmtId="0" fontId="26" fillId="6" borderId="35" xfId="0" applyFont="1" applyFill="1" applyBorder="1" applyAlignment="1" applyProtection="1">
      <alignment horizontal="left" vertical="center"/>
      <protection hidden="1"/>
    </xf>
    <xf numFmtId="0" fontId="1" fillId="2" borderId="53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44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33" xfId="0" applyNumberFormat="1" applyFont="1" applyFill="1" applyBorder="1" applyAlignment="1" applyProtection="1">
      <alignment horizontal="center" vertical="center"/>
      <protection locked="0"/>
    </xf>
    <xf numFmtId="0" fontId="16" fillId="2" borderId="55" xfId="0" applyNumberFormat="1" applyFont="1" applyFill="1" applyBorder="1" applyAlignment="1" applyProtection="1">
      <alignment horizontal="center" vertical="center"/>
      <protection locked="0"/>
    </xf>
    <xf numFmtId="0" fontId="16" fillId="2" borderId="60" xfId="0" applyNumberFormat="1" applyFont="1" applyFill="1" applyBorder="1" applyAlignment="1" applyProtection="1">
      <alignment horizontal="center" vertical="center"/>
      <protection locked="0"/>
    </xf>
    <xf numFmtId="0" fontId="16" fillId="2" borderId="61" xfId="0" applyNumberFormat="1" applyFont="1" applyFill="1" applyBorder="1" applyAlignment="1" applyProtection="1">
      <alignment horizontal="center" vertical="center"/>
      <protection locked="0"/>
    </xf>
    <xf numFmtId="0" fontId="0" fillId="2" borderId="58" xfId="0" applyNumberFormat="1" applyFill="1" applyBorder="1" applyAlignment="1" applyProtection="1">
      <alignment horizontal="center" vertical="center"/>
      <protection locked="0"/>
    </xf>
    <xf numFmtId="0" fontId="16" fillId="2" borderId="58" xfId="0" applyNumberFormat="1" applyFont="1" applyFill="1" applyBorder="1" applyAlignment="1" applyProtection="1">
      <alignment horizontal="center" vertical="center"/>
      <protection locked="0"/>
    </xf>
    <xf numFmtId="0" fontId="16" fillId="2" borderId="64" xfId="0" applyNumberFormat="1" applyFont="1" applyFill="1" applyBorder="1" applyAlignment="1" applyProtection="1">
      <alignment horizontal="center" vertical="center"/>
      <protection locked="0"/>
    </xf>
    <xf numFmtId="0" fontId="16" fillId="2" borderId="65" xfId="0" applyNumberFormat="1" applyFont="1" applyFill="1" applyBorder="1" applyAlignment="1" applyProtection="1">
      <alignment horizontal="center" vertical="center"/>
      <protection locked="0"/>
    </xf>
    <xf numFmtId="0" fontId="1" fillId="2" borderId="46" xfId="0" applyNumberFormat="1" applyFont="1" applyFill="1" applyBorder="1" applyAlignment="1" applyProtection="1">
      <alignment horizontal="center" vertical="center"/>
      <protection locked="0"/>
    </xf>
    <xf numFmtId="0" fontId="1" fillId="4" borderId="53" xfId="0" applyNumberFormat="1" applyFont="1" applyFill="1" applyBorder="1" applyAlignment="1" applyProtection="1">
      <alignment horizontal="center" vertical="center"/>
    </xf>
    <xf numFmtId="0" fontId="1" fillId="4" borderId="18" xfId="0" applyNumberFormat="1" applyFont="1" applyFill="1" applyBorder="1" applyAlignment="1" applyProtection="1">
      <alignment horizontal="center" vertical="center"/>
    </xf>
    <xf numFmtId="0" fontId="1" fillId="4" borderId="46" xfId="0" applyNumberFormat="1" applyFont="1" applyFill="1" applyBorder="1" applyAlignment="1" applyProtection="1">
      <alignment horizontal="center" vertical="center"/>
    </xf>
    <xf numFmtId="0" fontId="16" fillId="2" borderId="67" xfId="0" applyNumberFormat="1" applyFont="1" applyFill="1" applyBorder="1" applyAlignment="1" applyProtection="1">
      <alignment horizontal="center" vertical="center"/>
      <protection locked="0"/>
    </xf>
    <xf numFmtId="0" fontId="16" fillId="2" borderId="62" xfId="0" applyNumberFormat="1" applyFont="1" applyFill="1" applyBorder="1" applyAlignment="1" applyProtection="1">
      <alignment horizontal="center" vertical="center"/>
      <protection locked="0"/>
    </xf>
    <xf numFmtId="0" fontId="0" fillId="2" borderId="62" xfId="0" applyNumberFormat="1" applyFill="1" applyBorder="1" applyAlignment="1" applyProtection="1">
      <alignment horizontal="center" vertical="center"/>
      <protection locked="0"/>
    </xf>
    <xf numFmtId="0" fontId="0" fillId="2" borderId="59" xfId="0" applyNumberFormat="1" applyFill="1" applyBorder="1" applyAlignment="1" applyProtection="1">
      <alignment horizontal="center" vertical="center"/>
      <protection locked="0"/>
    </xf>
    <xf numFmtId="0" fontId="16" fillId="2" borderId="63" xfId="0" applyNumberFormat="1" applyFont="1" applyFill="1" applyBorder="1" applyAlignment="1" applyProtection="1">
      <alignment horizontal="center" vertical="center"/>
      <protection locked="0"/>
    </xf>
    <xf numFmtId="0" fontId="1" fillId="2" borderId="23" xfId="0" applyNumberFormat="1" applyFont="1" applyFill="1" applyBorder="1" applyAlignment="1" applyProtection="1">
      <alignment horizontal="center" vertical="center"/>
      <protection locked="0"/>
    </xf>
    <xf numFmtId="0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31" xfId="0" applyNumberFormat="1" applyFont="1" applyFill="1" applyBorder="1" applyAlignment="1" applyProtection="1">
      <alignment horizontal="center" vertical="center"/>
      <protection locked="0"/>
    </xf>
    <xf numFmtId="0" fontId="1" fillId="2" borderId="40" xfId="0" applyNumberFormat="1" applyFont="1" applyFill="1" applyBorder="1" applyAlignment="1" applyProtection="1">
      <alignment horizontal="center" vertical="center"/>
      <protection locked="0"/>
    </xf>
    <xf numFmtId="0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32" xfId="0" applyNumberFormat="1" applyFont="1" applyBorder="1" applyAlignment="1" applyProtection="1">
      <alignment horizontal="center" vertical="center" textRotation="90"/>
      <protection hidden="1"/>
    </xf>
    <xf numFmtId="0" fontId="4" fillId="0" borderId="49" xfId="0" applyNumberFormat="1" applyFont="1" applyBorder="1" applyAlignment="1" applyProtection="1">
      <alignment horizontal="center" vertical="center"/>
      <protection hidden="1"/>
    </xf>
    <xf numFmtId="0" fontId="4" fillId="0" borderId="2" xfId="0" applyNumberFormat="1" applyFont="1" applyBorder="1" applyAlignment="1" applyProtection="1">
      <alignment horizontal="center" vertical="center"/>
      <protection hidden="1"/>
    </xf>
    <xf numFmtId="0" fontId="4" fillId="0" borderId="50" xfId="0" applyNumberFormat="1" applyFont="1" applyBorder="1" applyAlignment="1" applyProtection="1">
      <alignment horizontal="center" vertical="center"/>
      <protection hidden="1"/>
    </xf>
    <xf numFmtId="0" fontId="7" fillId="0" borderId="4" xfId="0" applyNumberFormat="1" applyFont="1" applyFill="1" applyBorder="1" applyAlignment="1" applyProtection="1">
      <alignment horizontal="center" vertical="center"/>
      <protection hidden="1"/>
    </xf>
    <xf numFmtId="0" fontId="7" fillId="0" borderId="5" xfId="0" applyNumberFormat="1" applyFont="1" applyFill="1" applyBorder="1" applyAlignment="1" applyProtection="1">
      <alignment horizontal="center" vertical="center"/>
      <protection hidden="1"/>
    </xf>
    <xf numFmtId="0" fontId="7" fillId="0" borderId="16" xfId="0" applyNumberFormat="1" applyFont="1" applyFill="1" applyBorder="1" applyAlignment="1" applyProtection="1">
      <alignment horizontal="center" vertical="center"/>
      <protection hidden="1"/>
    </xf>
    <xf numFmtId="0" fontId="16" fillId="2" borderId="54" xfId="0" applyNumberFormat="1" applyFont="1" applyFill="1" applyBorder="1" applyAlignment="1" applyProtection="1">
      <alignment horizontal="center" vertical="center"/>
      <protection locked="0"/>
    </xf>
    <xf numFmtId="0" fontId="16" fillId="2" borderId="68" xfId="0" applyNumberFormat="1" applyFont="1" applyFill="1" applyBorder="1" applyAlignment="1" applyProtection="1">
      <alignment horizontal="center" vertical="center"/>
      <protection locked="0"/>
    </xf>
    <xf numFmtId="0" fontId="1" fillId="5" borderId="42" xfId="0" applyNumberFormat="1" applyFont="1" applyFill="1" applyBorder="1" applyAlignment="1" applyProtection="1">
      <alignment horizontal="center" vertical="center"/>
      <protection locked="0"/>
    </xf>
    <xf numFmtId="0" fontId="1" fillId="5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top"/>
    </xf>
    <xf numFmtId="0" fontId="7" fillId="0" borderId="2" xfId="0" applyNumberFormat="1" applyFont="1" applyBorder="1" applyAlignment="1" applyProtection="1">
      <alignment horizontal="center"/>
      <protection hidden="1"/>
    </xf>
    <xf numFmtId="0" fontId="0" fillId="0" borderId="2" xfId="0" applyNumberFormat="1" applyBorder="1" applyAlignment="1" applyProtection="1">
      <alignment horizontal="center"/>
    </xf>
    <xf numFmtId="0" fontId="0" fillId="0" borderId="50" xfId="0" applyNumberFormat="1" applyBorder="1" applyAlignment="1" applyProtection="1">
      <alignment horizontal="center"/>
    </xf>
    <xf numFmtId="0" fontId="23" fillId="0" borderId="0" xfId="0" applyNumberFormat="1" applyFont="1" applyBorder="1" applyAlignment="1" applyProtection="1">
      <alignment horizontal="center" vertical="center"/>
      <protection hidden="1"/>
    </xf>
    <xf numFmtId="0" fontId="24" fillId="0" borderId="0" xfId="0" applyNumberFormat="1" applyFont="1" applyBorder="1" applyAlignment="1" applyProtection="1">
      <alignment horizontal="center" vertical="center"/>
    </xf>
    <xf numFmtId="0" fontId="24" fillId="0" borderId="21" xfId="0" applyNumberFormat="1" applyFont="1" applyBorder="1" applyAlignment="1" applyProtection="1">
      <alignment horizontal="center" vertical="center"/>
    </xf>
    <xf numFmtId="0" fontId="20" fillId="0" borderId="49" xfId="0" applyNumberFormat="1" applyFont="1" applyBorder="1" applyAlignment="1" applyProtection="1">
      <alignment horizontal="center" vertical="center"/>
      <protection hidden="1"/>
    </xf>
    <xf numFmtId="0" fontId="20" fillId="0" borderId="2" xfId="0" applyNumberFormat="1" applyFont="1" applyBorder="1" applyAlignment="1" applyProtection="1">
      <alignment horizontal="center" vertical="center"/>
      <protection hidden="1"/>
    </xf>
    <xf numFmtId="0" fontId="20" fillId="0" borderId="50" xfId="0" applyNumberFormat="1" applyFont="1" applyBorder="1" applyAlignment="1" applyProtection="1">
      <alignment horizontal="center" vertical="center"/>
      <protection hidden="1"/>
    </xf>
    <xf numFmtId="0" fontId="20" fillId="0" borderId="49" xfId="0" applyNumberFormat="1" applyFont="1" applyFill="1" applyBorder="1" applyAlignment="1" applyProtection="1">
      <alignment horizontal="center" vertical="center"/>
      <protection hidden="1"/>
    </xf>
    <xf numFmtId="0" fontId="20" fillId="0" borderId="2" xfId="0" applyNumberFormat="1" applyFont="1" applyFill="1" applyBorder="1" applyAlignment="1" applyProtection="1">
      <alignment horizontal="center" vertical="center"/>
      <protection hidden="1"/>
    </xf>
    <xf numFmtId="0" fontId="20" fillId="0" borderId="50" xfId="0" applyNumberFormat="1" applyFont="1" applyFill="1" applyBorder="1" applyAlignment="1" applyProtection="1">
      <alignment horizontal="center" vertical="center"/>
      <protection hidden="1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53" xfId="0" applyNumberFormat="1" applyFont="1" applyBorder="1" applyAlignment="1" applyProtection="1">
      <alignment horizontal="center" vertical="center"/>
      <protection hidden="1"/>
    </xf>
    <xf numFmtId="0" fontId="1" fillId="0" borderId="18" xfId="0" applyNumberFormat="1" applyFont="1" applyBorder="1" applyAlignment="1" applyProtection="1">
      <alignment horizontal="center" vertical="center"/>
      <protection hidden="1"/>
    </xf>
    <xf numFmtId="0" fontId="1" fillId="0" borderId="46" xfId="0" applyNumberFormat="1" applyFont="1" applyBorder="1" applyAlignment="1" applyProtection="1">
      <alignment horizontal="center" vertical="center"/>
      <protection hidden="1"/>
    </xf>
    <xf numFmtId="0" fontId="1" fillId="2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66" xfId="0" applyNumberFormat="1" applyFont="1" applyBorder="1" applyAlignment="1" applyProtection="1">
      <alignment horizontal="center" vertical="center"/>
      <protection hidden="1"/>
    </xf>
    <xf numFmtId="0" fontId="7" fillId="0" borderId="26" xfId="0" applyNumberFormat="1" applyFont="1" applyFill="1" applyBorder="1" applyAlignment="1" applyProtection="1">
      <alignment horizontal="center" vertical="center"/>
      <protection hidden="1"/>
    </xf>
    <xf numFmtId="0" fontId="16" fillId="2" borderId="59" xfId="0" applyNumberFormat="1" applyFont="1" applyFill="1" applyBorder="1" applyAlignment="1" applyProtection="1">
      <alignment horizontal="center" vertical="center"/>
      <protection locked="0"/>
    </xf>
    <xf numFmtId="0" fontId="1" fillId="5" borderId="35" xfId="0" applyNumberFormat="1" applyFont="1" applyFill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vertical="center"/>
      <protection hidden="1"/>
    </xf>
    <xf numFmtId="0" fontId="6" fillId="0" borderId="13" xfId="0" applyNumberFormat="1" applyFont="1" applyBorder="1" applyAlignment="1" applyProtection="1">
      <alignment vertical="center"/>
      <protection hidden="1"/>
    </xf>
    <xf numFmtId="0" fontId="6" fillId="0" borderId="10" xfId="0" applyNumberFormat="1" applyFont="1" applyBorder="1" applyAlignment="1" applyProtection="1">
      <alignment vertical="center"/>
      <protection hidden="1"/>
    </xf>
    <xf numFmtId="0" fontId="6" fillId="0" borderId="8" xfId="0" applyNumberFormat="1" applyFont="1" applyBorder="1" applyAlignment="1" applyProtection="1">
      <alignment vertical="center"/>
      <protection hidden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A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39</xdr:row>
      <xdr:rowOff>180975</xdr:rowOff>
    </xdr:from>
    <xdr:to>
      <xdr:col>61</xdr:col>
      <xdr:colOff>76200</xdr:colOff>
      <xdr:row>43</xdr:row>
      <xdr:rowOff>161925</xdr:rowOff>
    </xdr:to>
    <xdr:pic>
      <xdr:nvPicPr>
        <xdr:cNvPr id="4246" name="Picture 150">
          <a:extLst>
            <a:ext uri="{FF2B5EF4-FFF2-40B4-BE49-F238E27FC236}">
              <a16:creationId xmlns:a16="http://schemas.microsoft.com/office/drawing/2014/main" id="{00000000-0008-0000-0100-00009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8124825"/>
          <a:ext cx="5743575" cy="742950"/>
        </a:xfrm>
        <a:prstGeom prst="rect">
          <a:avLst/>
        </a:prstGeom>
        <a:noFill/>
      </xdr:spPr>
    </xdr:pic>
    <xdr:clientData/>
  </xdr:twoCellAnchor>
  <xdr:twoCellAnchor editAs="absolute">
    <xdr:from>
      <xdr:col>48</xdr:col>
      <xdr:colOff>57151</xdr:colOff>
      <xdr:row>46</xdr:row>
      <xdr:rowOff>180975</xdr:rowOff>
    </xdr:from>
    <xdr:to>
      <xdr:col>64</xdr:col>
      <xdr:colOff>14252</xdr:colOff>
      <xdr:row>58</xdr:row>
      <xdr:rowOff>171449</xdr:rowOff>
    </xdr:to>
    <xdr:pic>
      <xdr:nvPicPr>
        <xdr:cNvPr id="4277" name="Picture 181">
          <a:extLst>
            <a:ext uri="{FF2B5EF4-FFF2-40B4-BE49-F238E27FC236}">
              <a16:creationId xmlns:a16="http://schemas.microsoft.com/office/drawing/2014/main" id="{00000000-0008-0000-0100-0000B5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00651" y="9458325"/>
          <a:ext cx="1633501" cy="2276474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76200</xdr:colOff>
          <xdr:row>2</xdr:row>
          <xdr:rowOff>19050</xdr:rowOff>
        </xdr:to>
        <xdr:sp macro="" textlink="">
          <xdr:nvSpPr>
            <xdr:cNvPr id="4097" name="Bild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69850</xdr:colOff>
          <xdr:row>2</xdr:row>
          <xdr:rowOff>69850</xdr:rowOff>
        </xdr:to>
        <xdr:sp macro="" textlink="">
          <xdr:nvSpPr>
            <xdr:cNvPr id="5121" name="Bild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H154"/>
  <sheetViews>
    <sheetView topLeftCell="A127" workbookViewId="0">
      <selection activeCell="B157" sqref="B157"/>
    </sheetView>
  </sheetViews>
  <sheetFormatPr baseColWidth="10" defaultRowHeight="10" x14ac:dyDescent="0.2"/>
  <cols>
    <col min="1" max="4" width="34.77734375" style="76" customWidth="1"/>
    <col min="5" max="5" width="34.77734375" style="182" customWidth="1"/>
    <col min="8" max="8" width="14" customWidth="1"/>
  </cols>
  <sheetData>
    <row r="1" spans="1:8" s="64" customFormat="1" ht="13" x14ac:dyDescent="0.2">
      <c r="A1" s="64" t="s">
        <v>150</v>
      </c>
      <c r="B1" s="64" t="s">
        <v>147</v>
      </c>
      <c r="C1" s="64" t="s">
        <v>148</v>
      </c>
      <c r="D1" s="64" t="s">
        <v>149</v>
      </c>
      <c r="E1" s="212" t="s">
        <v>169</v>
      </c>
    </row>
    <row r="2" spans="1:8" x14ac:dyDescent="0.2">
      <c r="A2" s="76" t="str">
        <f>IF(Titelblatt!$BN$2=$B$1,$B2,IF(Titelblatt!$BN$2=$C$1,$C2,IF(Titelblatt!$BN$2=$D$1,$D2,IF(Titelblatt!$BN$2=$E$1,$E2,0))))</f>
        <v>Schenker Stores SA</v>
      </c>
      <c r="B2" s="76" t="s">
        <v>10</v>
      </c>
      <c r="C2" s="76" t="s">
        <v>152</v>
      </c>
      <c r="D2" s="76" t="s">
        <v>254</v>
      </c>
      <c r="E2" s="182" t="s">
        <v>171</v>
      </c>
      <c r="H2" s="42"/>
    </row>
    <row r="3" spans="1:8" x14ac:dyDescent="0.2">
      <c r="A3" s="76" t="str">
        <f>IF(Titelblatt!$BN$2=$B$1,$B3,IF(Titelblatt!$BN$2=$C$1,$C3,IF(Titelblatt!$BN$2=$D$1,$D3,IF(Titelblatt!$BN$2=$E$1,$E3,0))))</f>
        <v>systèmes de protection contre le soleil et les intempéries</v>
      </c>
      <c r="B3" s="76" t="s">
        <v>11</v>
      </c>
      <c r="C3" s="76" t="s">
        <v>441</v>
      </c>
      <c r="D3" s="76" t="s">
        <v>442</v>
      </c>
      <c r="E3" s="182" t="s">
        <v>443</v>
      </c>
      <c r="H3" s="42"/>
    </row>
    <row r="4" spans="1:8" x14ac:dyDescent="0.2">
      <c r="A4" s="76" t="str">
        <f>IF(Titelblatt!$BN$2=$B$1,$B4,IF(Titelblatt!$BN$2=$C$1,$C4,IF(Titelblatt!$BN$2=$D$1,$D4,IF(Titelblatt!$BN$2=$E$1,$E4,0))))</f>
        <v>CH-5012 Schönenwerd</v>
      </c>
      <c r="B4" s="76" t="s">
        <v>13</v>
      </c>
      <c r="C4" s="76" t="s">
        <v>13</v>
      </c>
      <c r="D4" s="76" t="s">
        <v>13</v>
      </c>
      <c r="E4" s="182" t="s">
        <v>13</v>
      </c>
      <c r="H4" s="42"/>
    </row>
    <row r="5" spans="1:8" x14ac:dyDescent="0.2">
      <c r="A5" s="76" t="str">
        <f>IF(Titelblatt!$BN$2=$B$1,$B5,IF(Titelblatt!$BN$2=$C$1,$C5,IF(Titelblatt!$BN$2=$D$1,$D5,IF(Titelblatt!$BN$2=$E$1,$E5,0))))</f>
        <v>Stauwehrstrasse 34</v>
      </c>
      <c r="B5" s="76" t="s">
        <v>14</v>
      </c>
      <c r="C5" s="76" t="s">
        <v>14</v>
      </c>
      <c r="D5" s="76" t="s">
        <v>14</v>
      </c>
      <c r="E5" s="182" t="s">
        <v>14</v>
      </c>
      <c r="H5" s="42"/>
    </row>
    <row r="6" spans="1:8" x14ac:dyDescent="0.2">
      <c r="A6" s="76" t="str">
        <f>IF(Titelblatt!$BN$2=$B$1,$B6,IF(Titelblatt!$BN$2=$C$1,$C6,IF(Titelblatt!$BN$2=$D$1,$D6,IF(Titelblatt!$BN$2=$E$1,$E6,0))))</f>
        <v>Tel. 062 / 858 55 11</v>
      </c>
      <c r="B6" s="76" t="s">
        <v>229</v>
      </c>
      <c r="C6" s="76" t="s">
        <v>229</v>
      </c>
      <c r="D6" s="76" t="s">
        <v>229</v>
      </c>
      <c r="E6" s="182" t="s">
        <v>229</v>
      </c>
      <c r="H6" s="42"/>
    </row>
    <row r="7" spans="1:8" x14ac:dyDescent="0.2">
      <c r="A7" s="76" t="str">
        <f>IF(Titelblatt!$BN$2=$B$1,$B7,IF(Titelblatt!$BN$2=$C$1,$C7,IF(Titelblatt!$BN$2=$D$1,$D7,IF(Titelblatt!$BN$2=$E$1,$E7,0))))</f>
        <v>Fax 062 / 858 57 53 (WV)</v>
      </c>
      <c r="B7" s="76" t="s">
        <v>608</v>
      </c>
      <c r="C7" s="76" t="s">
        <v>608</v>
      </c>
      <c r="D7" s="76" t="s">
        <v>608</v>
      </c>
      <c r="E7" s="76" t="s">
        <v>608</v>
      </c>
      <c r="H7" s="42"/>
    </row>
    <row r="8" spans="1:8" x14ac:dyDescent="0.2">
      <c r="A8" s="76" t="str">
        <f>IF(Titelblatt!$BN$2=$B$1,$B8,IF(Titelblatt!$BN$2=$C$1,$C8,IF(Titelblatt!$BN$2=$D$1,$D8,IF(Titelblatt!$BN$2=$E$1,$E8,0))))</f>
        <v>Fax 062 / 858 55 32 (EXP)</v>
      </c>
      <c r="B8" s="180" t="s">
        <v>614</v>
      </c>
      <c r="C8" s="180" t="s">
        <v>614</v>
      </c>
      <c r="D8" s="180" t="s">
        <v>614</v>
      </c>
      <c r="E8" s="180" t="s">
        <v>614</v>
      </c>
      <c r="H8" s="42"/>
    </row>
    <row r="9" spans="1:8" x14ac:dyDescent="0.2">
      <c r="A9" s="76" t="str">
        <f>IF(Titelblatt!$BN$2=$B$1,$B9,IF(Titelblatt!$BN$2=$C$1,$C9,IF(Titelblatt!$BN$2=$D$1,$D9,IF(Titelblatt!$BN$2=$E$1,$E9,0))))</f>
        <v>Tel. 062 / 858 58 13</v>
      </c>
      <c r="B9" s="180" t="s">
        <v>615</v>
      </c>
      <c r="C9" s="180" t="s">
        <v>615</v>
      </c>
      <c r="D9" s="180" t="s">
        <v>615</v>
      </c>
      <c r="E9" s="180" t="s">
        <v>615</v>
      </c>
      <c r="H9" s="42"/>
    </row>
    <row r="10" spans="1:8" x14ac:dyDescent="0.2">
      <c r="A10" s="76" t="str">
        <f>IF(Titelblatt!$BN$2=$B$1,$B10,IF(Titelblatt!$BN$2=$C$1,$C10,IF(Titelblatt!$BN$2=$D$1,$D10,IF(Titelblatt!$BN$2=$E$1,$E10,0))))</f>
        <v>Fax 062 / 858 57 56 (Dispo)</v>
      </c>
      <c r="B10" s="76" t="s">
        <v>612</v>
      </c>
      <c r="C10" s="76" t="s">
        <v>612</v>
      </c>
      <c r="D10" s="76" t="s">
        <v>612</v>
      </c>
      <c r="E10" s="76" t="s">
        <v>612</v>
      </c>
      <c r="H10" s="42"/>
    </row>
    <row r="11" spans="1:8" x14ac:dyDescent="0.2">
      <c r="A11" s="76" t="str">
        <f>IF(Titelblatt!$BN$2=$B$1,$B11,IF(Titelblatt!$BN$2=$C$1,$C11,IF(Titelblatt!$BN$2=$D$1,$D11,IF(Titelblatt!$BN$2=$E$1,$E11,0))))</f>
        <v>e-mail: dispo@storen.ch</v>
      </c>
      <c r="B11" s="76" t="s">
        <v>153</v>
      </c>
      <c r="C11" s="76" t="s">
        <v>315</v>
      </c>
      <c r="D11" s="76" t="s">
        <v>153</v>
      </c>
      <c r="E11" s="182" t="s">
        <v>315</v>
      </c>
      <c r="H11" s="42"/>
    </row>
    <row r="12" spans="1:8" x14ac:dyDescent="0.2">
      <c r="A12" s="76" t="str">
        <f>IF(Titelblatt!$BN$2=$B$1,$B12,IF(Titelblatt!$BN$2=$C$1,$C12,IF(Titelblatt!$BN$2=$D$1,$D12,IF(Titelblatt!$BN$2=$E$1,$E12,0))))</f>
        <v>Email: wiederverkauf@storen.ch</v>
      </c>
      <c r="B12" s="76" t="s">
        <v>609</v>
      </c>
      <c r="C12" s="76" t="s">
        <v>609</v>
      </c>
      <c r="D12" s="76" t="s">
        <v>609</v>
      </c>
      <c r="E12" s="76" t="s">
        <v>609</v>
      </c>
      <c r="H12" s="42"/>
    </row>
    <row r="13" spans="1:8" x14ac:dyDescent="0.2">
      <c r="A13" s="76" t="str">
        <f>IF(Titelblatt!$BN$2=$B$1,$B13,IF(Titelblatt!$BN$2=$C$1,$C13,IF(Titelblatt!$BN$2=$D$1,$D13,IF(Titelblatt!$BN$2=$E$1,$E13,0))))</f>
        <v>Email: mailbox_export@storen.ch</v>
      </c>
      <c r="B13" s="180" t="s">
        <v>613</v>
      </c>
      <c r="C13" s="180" t="s">
        <v>613</v>
      </c>
      <c r="D13" s="180" t="s">
        <v>613</v>
      </c>
      <c r="E13" s="180" t="s">
        <v>613</v>
      </c>
      <c r="H13" s="42"/>
    </row>
    <row r="14" spans="1:8" x14ac:dyDescent="0.2">
      <c r="A14" s="76" t="str">
        <f>IF(Titelblatt!$BN$2=$B$1,$B14,IF(Titelblatt!$BN$2=$C$1,$C14,IF(Titelblatt!$BN$2=$D$1,$D14,IF(Titelblatt!$BN$2=$E$1,$E14,0))))</f>
        <v>objet:</v>
      </c>
      <c r="B14" s="76" t="s">
        <v>12</v>
      </c>
      <c r="C14" s="76" t="s">
        <v>414</v>
      </c>
      <c r="D14" s="76" t="s">
        <v>415</v>
      </c>
      <c r="E14" s="182" t="s">
        <v>416</v>
      </c>
      <c r="H14" s="42"/>
    </row>
    <row r="15" spans="1:8" x14ac:dyDescent="0.2">
      <c r="A15" s="76" t="str">
        <f>IF(Titelblatt!$BN$2=$B$1,$B15,IF(Titelblatt!$BN$2=$C$1,$C15,IF(Titelblatt!$BN$2=$D$1,$D15,IF(Titelblatt!$BN$2=$E$1,$E15,0))))</f>
        <v>Rue:</v>
      </c>
      <c r="B15" s="76" t="s">
        <v>15</v>
      </c>
      <c r="C15" s="76" t="s">
        <v>154</v>
      </c>
      <c r="D15" s="76" t="s">
        <v>257</v>
      </c>
      <c r="E15" s="182" t="s">
        <v>452</v>
      </c>
      <c r="H15" s="42"/>
    </row>
    <row r="16" spans="1:8" x14ac:dyDescent="0.2">
      <c r="A16" s="76" t="str">
        <f>IF(Titelblatt!$BN$2=$B$1,$B16,IF(Titelblatt!$BN$2=$C$1,$C16,IF(Titelblatt!$BN$2=$D$1,$D16,IF(Titelblatt!$BN$2=$E$1,$E16,0))))</f>
        <v>NPA, localité:</v>
      </c>
      <c r="B16" s="76" t="s">
        <v>16</v>
      </c>
      <c r="C16" s="76" t="s">
        <v>421</v>
      </c>
      <c r="D16" s="76" t="s">
        <v>422</v>
      </c>
      <c r="E16" s="182" t="s">
        <v>423</v>
      </c>
      <c r="H16" s="42"/>
    </row>
    <row r="17" spans="1:8" x14ac:dyDescent="0.2">
      <c r="A17" s="76" t="str">
        <f>IF(Titelblatt!$BN$2=$B$1,$B17,IF(Titelblatt!$BN$2=$C$1,$C17,IF(Titelblatt!$BN$2=$D$1,$D17,IF(Titelblatt!$BN$2=$E$1,$E17,0))))</f>
        <v>formulaire de cote / de données</v>
      </c>
      <c r="B17" s="76" t="s">
        <v>155</v>
      </c>
      <c r="C17" s="76" t="s">
        <v>401</v>
      </c>
      <c r="D17" s="76" t="s">
        <v>402</v>
      </c>
      <c r="E17" s="182" t="s">
        <v>403</v>
      </c>
      <c r="H17" s="42"/>
    </row>
    <row r="18" spans="1:8" x14ac:dyDescent="0.2">
      <c r="A18" s="76" t="str">
        <f>IF(Titelblatt!$BN$2=$B$1,$B18,IF(Titelblatt!$BN$2=$C$1,$C18,IF(Titelblatt!$BN$2=$D$1,$D18,IF(Titelblatt!$BN$2=$E$1,$E18,0))))</f>
        <v>GM 200 (P1650)</v>
      </c>
      <c r="B18" s="76" t="s">
        <v>493</v>
      </c>
      <c r="C18" s="182" t="s">
        <v>493</v>
      </c>
      <c r="D18" s="182" t="s">
        <v>493</v>
      </c>
      <c r="E18" s="182" t="s">
        <v>493</v>
      </c>
      <c r="H18" s="42"/>
    </row>
    <row r="19" spans="1:8" x14ac:dyDescent="0.2">
      <c r="H19" s="42"/>
    </row>
    <row r="20" spans="1:8" x14ac:dyDescent="0.2">
      <c r="A20" s="76" t="str">
        <f>IF(Titelblatt!$BN$2=$B$1,$B20,IF(Titelblatt!$BN$2=$C$1,$C20,IF(Titelblatt!$BN$2=$D$1,$D20,IF(Titelblatt!$BN$2=$E$1,$E20,0))))</f>
        <v>N° de commande</v>
      </c>
      <c r="B20" s="76" t="s">
        <v>5</v>
      </c>
      <c r="C20" s="76" t="s">
        <v>279</v>
      </c>
      <c r="D20" s="76" t="s">
        <v>172</v>
      </c>
      <c r="E20" s="182" t="s">
        <v>280</v>
      </c>
      <c r="H20" s="42"/>
    </row>
    <row r="21" spans="1:8" x14ac:dyDescent="0.2">
      <c r="A21" s="76" t="str">
        <f>IF(Titelblatt!$BN$2=$B$1,$B21,IF(Titelblatt!$BN$2=$C$1,$C21,IF(Titelblatt!$BN$2=$D$1,$D21,IF(Titelblatt!$BN$2=$E$1,$E21,0))))</f>
        <v>K</v>
      </c>
      <c r="B21" s="76" t="s">
        <v>0</v>
      </c>
      <c r="C21" s="76" t="s">
        <v>0</v>
      </c>
      <c r="D21" s="76" t="s">
        <v>0</v>
      </c>
      <c r="E21" s="182" t="s">
        <v>0</v>
      </c>
      <c r="H21" s="42"/>
    </row>
    <row r="22" spans="1:8" x14ac:dyDescent="0.2">
      <c r="A22" s="76" t="str">
        <f>IF(Titelblatt!$BN$2=$B$1,$B22,IF(Titelblatt!$BN$2=$C$1,$C22,IF(Titelblatt!$BN$2=$D$1,$D22,IF(Titelblatt!$BN$2=$E$1,$E22,0))))</f>
        <v>T</v>
      </c>
      <c r="B22" s="76" t="s">
        <v>1</v>
      </c>
      <c r="C22" s="76" t="s">
        <v>1</v>
      </c>
      <c r="D22" s="76" t="s">
        <v>1</v>
      </c>
      <c r="E22" s="182" t="s">
        <v>1</v>
      </c>
      <c r="H22" s="42"/>
    </row>
    <row r="23" spans="1:8" x14ac:dyDescent="0.2">
      <c r="A23" s="76" t="str">
        <f>IF(Titelblatt!$BN$2=$B$1,$B23,IF(Titelblatt!$BN$2=$C$1,$C23,IF(Titelblatt!$BN$2=$D$1,$D23,IF(Titelblatt!$BN$2=$E$1,$E23,0))))</f>
        <v>type</v>
      </c>
      <c r="B23" s="76" t="s">
        <v>2</v>
      </c>
      <c r="C23" s="76" t="s">
        <v>455</v>
      </c>
      <c r="D23" s="76" t="s">
        <v>173</v>
      </c>
      <c r="E23" s="182" t="s">
        <v>456</v>
      </c>
      <c r="H23" s="42"/>
    </row>
    <row r="24" spans="1:8" x14ac:dyDescent="0.2">
      <c r="A24" s="76" t="str">
        <f>IF(Titelblatt!$BN$2=$B$1,$B24,IF(Titelblatt!$BN$2=$C$1,$C24,IF(Titelblatt!$BN$2=$D$1,$D24,IF(Titelblatt!$BN$2=$E$1,$E24,0))))</f>
        <v>N° de page</v>
      </c>
      <c r="B24" s="76" t="s">
        <v>43</v>
      </c>
      <c r="C24" s="76" t="s">
        <v>297</v>
      </c>
      <c r="D24" s="76" t="s">
        <v>298</v>
      </c>
      <c r="E24" s="182" t="s">
        <v>299</v>
      </c>
      <c r="H24" s="42"/>
    </row>
    <row r="25" spans="1:8" x14ac:dyDescent="0.2">
      <c r="A25" s="76" t="str">
        <f>IF(Titelblatt!$BN$2=$B$1,$B25,IF(Titelblatt!$BN$2=$C$1,$C25,IF(Titelblatt!$BN$2=$D$1,$D25,IF(Titelblatt!$BN$2=$E$1,$E25,0))))</f>
        <v>nombre de pages</v>
      </c>
      <c r="B25" s="76" t="s">
        <v>79</v>
      </c>
      <c r="C25" s="76" t="s">
        <v>295</v>
      </c>
      <c r="D25" s="76" t="s">
        <v>293</v>
      </c>
      <c r="E25" s="182" t="s">
        <v>296</v>
      </c>
      <c r="H25" s="42"/>
    </row>
    <row r="26" spans="1:8" x14ac:dyDescent="0.2">
      <c r="A26" s="76" t="str">
        <f>IF(Titelblatt!$BN$2=$B$1,$B26,IF(Titelblatt!$BN$2=$C$1,$C26,IF(Titelblatt!$BN$2=$D$1,$D26,IF(Titelblatt!$BN$2=$E$1,$E26,0))))</f>
        <v>nbre pages</v>
      </c>
      <c r="B26" s="76" t="s">
        <v>8</v>
      </c>
      <c r="C26" s="76" t="s">
        <v>292</v>
      </c>
      <c r="D26" s="76" t="s">
        <v>293</v>
      </c>
      <c r="E26" s="182" t="s">
        <v>294</v>
      </c>
      <c r="H26" s="42"/>
    </row>
    <row r="27" spans="1:8" x14ac:dyDescent="0.2">
      <c r="A27" s="76" t="str">
        <f>IF(Titelblatt!$BN$2=$B$1,$B27,IF(Titelblatt!$BN$2=$C$1,$C27,IF(Titelblatt!$BN$2=$D$1,$D27,IF(Titelblatt!$BN$2=$E$1,$E27,0))))</f>
        <v>nombre de stores</v>
      </c>
      <c r="B27" s="76" t="s">
        <v>78</v>
      </c>
      <c r="C27" s="76" t="s">
        <v>270</v>
      </c>
      <c r="D27" s="76" t="s">
        <v>271</v>
      </c>
      <c r="E27" s="182" t="s">
        <v>272</v>
      </c>
      <c r="H27" s="42"/>
    </row>
    <row r="28" spans="1:8" x14ac:dyDescent="0.2">
      <c r="A28" s="76" t="str">
        <f>IF(Titelblatt!$BN$2=$B$1,$B28,IF(Titelblatt!$BN$2=$C$1,$C28,IF(Titelblatt!$BN$2=$D$1,$D28,IF(Titelblatt!$BN$2=$E$1,$E28,0))))</f>
        <v>objet</v>
      </c>
      <c r="B28" s="76" t="s">
        <v>21</v>
      </c>
      <c r="C28" s="76" t="s">
        <v>351</v>
      </c>
      <c r="D28" s="76" t="s">
        <v>352</v>
      </c>
      <c r="E28" s="182" t="s">
        <v>353</v>
      </c>
      <c r="H28" s="42"/>
    </row>
    <row r="29" spans="1:8" x14ac:dyDescent="0.2">
      <c r="A29" s="76" t="str">
        <f>IF(Titelblatt!$BN$2=$B$1,$B29,IF(Titelblatt!$BN$2=$C$1,$C29,IF(Titelblatt!$BN$2=$D$1,$D29,IF(Titelblatt!$BN$2=$E$1,$E29,0))))</f>
        <v>date</v>
      </c>
      <c r="B29" s="180" t="s">
        <v>577</v>
      </c>
      <c r="C29" s="76" t="s">
        <v>307</v>
      </c>
      <c r="D29" s="76" t="s">
        <v>308</v>
      </c>
      <c r="E29" s="182" t="s">
        <v>309</v>
      </c>
      <c r="H29" s="42"/>
    </row>
    <row r="30" spans="1:8" x14ac:dyDescent="0.2">
      <c r="A30" s="76" t="str">
        <f>IF(Titelblatt!$BN$2=$B$1,$B30,IF(Titelblatt!$BN$2=$C$1,$C30,IF(Titelblatt!$BN$2=$D$1,$D30,IF(Titelblatt!$BN$2=$E$1,$E30,0))))</f>
        <v>visa</v>
      </c>
      <c r="B30" s="76" t="s">
        <v>20</v>
      </c>
      <c r="C30" s="76" t="s">
        <v>460</v>
      </c>
      <c r="D30" s="76" t="s">
        <v>174</v>
      </c>
      <c r="E30" s="182" t="s">
        <v>461</v>
      </c>
    </row>
    <row r="31" spans="1:8" x14ac:dyDescent="0.2">
      <c r="A31" s="76" t="str">
        <f>IF(Titelblatt!$BN$2=$B$1,$B31,IF(Titelblatt!$BN$2=$C$1,$C31,IF(Titelblatt!$BN$2=$D$1,$D31,IF(Titelblatt!$BN$2=$E$1,$E31,0))))</f>
        <v>délai pour</v>
      </c>
      <c r="B31" s="76" t="s">
        <v>19</v>
      </c>
      <c r="C31" s="76" t="s">
        <v>453</v>
      </c>
      <c r="D31" s="76" t="s">
        <v>175</v>
      </c>
      <c r="E31" s="182" t="s">
        <v>454</v>
      </c>
    </row>
    <row r="32" spans="1:8" x14ac:dyDescent="0.2">
      <c r="A32" s="76" t="str">
        <f>IF(Titelblatt!$BN$2=$B$1,$B32,IF(Titelblatt!$BN$2=$C$1,$C32,IF(Titelblatt!$BN$2=$D$1,$D32,IF(Titelblatt!$BN$2=$E$1,$E32,0))))</f>
        <v>relevé de mesures</v>
      </c>
      <c r="B32" s="76" t="s">
        <v>25</v>
      </c>
      <c r="C32" s="76" t="s">
        <v>404</v>
      </c>
      <c r="D32" s="76" t="s">
        <v>176</v>
      </c>
      <c r="E32" s="182" t="s">
        <v>405</v>
      </c>
    </row>
    <row r="33" spans="1:5" x14ac:dyDescent="0.2">
      <c r="A33" s="76" t="str">
        <f>IF(Titelblatt!$BN$2=$B$1,$B33,IF(Titelblatt!$BN$2=$C$1,$C33,IF(Titelblatt!$BN$2=$D$1,$D33,IF(Titelblatt!$BN$2=$E$1,$E33,0))))</f>
        <v>semaine d'expédition</v>
      </c>
      <c r="B33" s="76" t="s">
        <v>28</v>
      </c>
      <c r="C33" s="76" t="s">
        <v>444</v>
      </c>
      <c r="D33" s="76" t="s">
        <v>445</v>
      </c>
      <c r="E33" s="182" t="s">
        <v>446</v>
      </c>
    </row>
    <row r="34" spans="1:5" x14ac:dyDescent="0.2">
      <c r="A34" s="76" t="str">
        <f>IF(Titelblatt!$BN$2=$B$1,$B34,IF(Titelblatt!$BN$2=$C$1,$C34,IF(Titelblatt!$BN$2=$D$1,$D34,IF(Titelblatt!$BN$2=$E$1,$E34,0))))</f>
        <v>livraison anticipée mat. Él.</v>
      </c>
      <c r="B34" s="76" t="s">
        <v>30</v>
      </c>
      <c r="C34" s="76" t="s">
        <v>462</v>
      </c>
      <c r="D34" s="76" t="s">
        <v>463</v>
      </c>
      <c r="E34" s="182" t="s">
        <v>464</v>
      </c>
    </row>
    <row r="35" spans="1:5" x14ac:dyDescent="0.2">
      <c r="A35" s="76" t="str">
        <f>IF(Titelblatt!$BN$2=$B$1,$B35,IF(Titelblatt!$BN$2=$C$1,$C35,IF(Titelblatt!$BN$2=$D$1,$D35,IF(Titelblatt!$BN$2=$E$1,$E35,0))))</f>
        <v>livraison anticipée schéma</v>
      </c>
      <c r="B35" s="76" t="s">
        <v>156</v>
      </c>
      <c r="C35" s="76" t="s">
        <v>465</v>
      </c>
      <c r="D35" s="76" t="s">
        <v>466</v>
      </c>
      <c r="E35" s="182" t="s">
        <v>467</v>
      </c>
    </row>
    <row r="36" spans="1:5" x14ac:dyDescent="0.2">
      <c r="A36" s="76" t="str">
        <f>IF(Titelblatt!$BN$2=$B$1,$B36,IF(Titelblatt!$BN$2=$C$1,$C36,IF(Titelblatt!$BN$2=$D$1,$D36,IF(Titelblatt!$BN$2=$E$1,$E36,0))))</f>
        <v>papiers TAB</v>
      </c>
      <c r="B36" s="76" t="s">
        <v>36</v>
      </c>
      <c r="C36" s="76" t="s">
        <v>418</v>
      </c>
      <c r="D36" s="76" t="s">
        <v>419</v>
      </c>
      <c r="E36" s="182" t="s">
        <v>420</v>
      </c>
    </row>
    <row r="37" spans="1:5" x14ac:dyDescent="0.2">
      <c r="A37" s="76" t="str">
        <f>IF(Titelblatt!$BN$2=$B$1,$B37,IF(Titelblatt!$BN$2=$C$1,$C37,IF(Titelblatt!$BN$2=$D$1,$D37,IF(Titelblatt!$BN$2=$E$1,$E37,0))))</f>
        <v>dessin</v>
      </c>
      <c r="B37" s="76" t="s">
        <v>37</v>
      </c>
      <c r="C37" s="76" t="s">
        <v>478</v>
      </c>
      <c r="D37" s="76" t="s">
        <v>177</v>
      </c>
      <c r="E37" s="182" t="s">
        <v>479</v>
      </c>
    </row>
    <row r="38" spans="1:5" x14ac:dyDescent="0.2">
      <c r="A38" s="76" t="str">
        <f>IF(Titelblatt!$BN$2=$B$1,$B38,IF(Titelblatt!$BN$2=$C$1,$C38,IF(Titelblatt!$BN$2=$D$1,$D38,IF(Titelblatt!$BN$2=$E$1,$E38,0))))</f>
        <v>liste de pièces</v>
      </c>
      <c r="B38" s="76" t="s">
        <v>38</v>
      </c>
      <c r="C38" s="76" t="s">
        <v>450</v>
      </c>
      <c r="D38" s="76" t="s">
        <v>178</v>
      </c>
      <c r="E38" s="182" t="s">
        <v>451</v>
      </c>
    </row>
    <row r="39" spans="1:5" x14ac:dyDescent="0.2">
      <c r="A39" s="76" t="str">
        <f>IF(Titelblatt!$BN$2=$B$1,$B39,IF(Titelblatt!$BN$2=$C$1,$C39,IF(Titelblatt!$BN$2=$D$1,$D39,IF(Titelblatt!$BN$2=$E$1,$E39,0))))</f>
        <v>Commande centralisée</v>
      </c>
      <c r="B39" s="76" t="s">
        <v>18</v>
      </c>
      <c r="C39" s="76" t="s">
        <v>258</v>
      </c>
      <c r="D39" s="76" t="s">
        <v>586</v>
      </c>
      <c r="E39" s="182" t="s">
        <v>179</v>
      </c>
    </row>
    <row r="40" spans="1:5" x14ac:dyDescent="0.2">
      <c r="A40" s="76" t="str">
        <f>IF(Titelblatt!$BN$2=$B$1,$B40,IF(Titelblatt!$BN$2=$C$1,$C40,IF(Titelblatt!$BN$2=$D$1,$D40,IF(Titelblatt!$BN$2=$E$1,$E40,0))))</f>
        <v>UP blanc</v>
      </c>
      <c r="B40" s="76" t="s">
        <v>27</v>
      </c>
      <c r="C40" s="76" t="s">
        <v>457</v>
      </c>
      <c r="D40" s="76" t="s">
        <v>458</v>
      </c>
      <c r="E40" s="182" t="s">
        <v>459</v>
      </c>
    </row>
    <row r="41" spans="1:5" x14ac:dyDescent="0.2">
      <c r="A41" s="76" t="str">
        <f>IF(Titelblatt!$BN$2=$B$1,$B41,IF(Titelblatt!$BN$2=$C$1,$C41,IF(Titelblatt!$BN$2=$D$1,$D41,IF(Titelblatt!$BN$2=$E$1,$E41,0))))</f>
        <v>AP blanc</v>
      </c>
      <c r="B41" s="76" t="s">
        <v>29</v>
      </c>
      <c r="C41" s="76" t="s">
        <v>157</v>
      </c>
      <c r="D41" s="76" t="s">
        <v>274</v>
      </c>
      <c r="E41" s="182" t="s">
        <v>275</v>
      </c>
    </row>
    <row r="42" spans="1:5" x14ac:dyDescent="0.2">
      <c r="A42" s="76" t="str">
        <f>IF(Titelblatt!$BN$2=$B$1,$B42,IF(Titelblatt!$BN$2=$C$1,$C42,IF(Titelblatt!$BN$2=$D$1,$D42,IF(Titelblatt!$BN$2=$E$1,$E42,0))))</f>
        <v>comb. Blanc</v>
      </c>
      <c r="B42" s="76" t="s">
        <v>77</v>
      </c>
      <c r="C42" s="76" t="s">
        <v>375</v>
      </c>
      <c r="D42" s="76" t="s">
        <v>180</v>
      </c>
      <c r="E42" s="182" t="s">
        <v>376</v>
      </c>
    </row>
    <row r="43" spans="1:5" x14ac:dyDescent="0.2">
      <c r="A43" s="76" t="str">
        <f>IF(Titelblatt!$BN$2=$B$1,$B43,IF(Titelblatt!$BN$2=$C$1,$C43,IF(Titelblatt!$BN$2=$D$1,$D43,IF(Titelblatt!$BN$2=$E$1,$E43,0))))</f>
        <v>2 moteurs</v>
      </c>
      <c r="B43" s="76" t="s">
        <v>32</v>
      </c>
      <c r="C43" s="76" t="s">
        <v>158</v>
      </c>
      <c r="D43" s="76" t="s">
        <v>181</v>
      </c>
      <c r="E43" s="182" t="s">
        <v>182</v>
      </c>
    </row>
    <row r="44" spans="1:5" x14ac:dyDescent="0.2">
      <c r="A44" s="76" t="str">
        <f>IF(Titelblatt!$BN$2=$B$1,$B44,IF(Titelblatt!$BN$2=$C$1,$C44,IF(Titelblatt!$BN$2=$D$1,$D44,IF(Titelblatt!$BN$2=$E$1,$E44,0))))</f>
        <v>3 - 5 moteurs</v>
      </c>
      <c r="B44" s="76" t="s">
        <v>33</v>
      </c>
      <c r="C44" s="76" t="s">
        <v>259</v>
      </c>
      <c r="D44" s="76" t="s">
        <v>183</v>
      </c>
      <c r="E44" s="182" t="s">
        <v>184</v>
      </c>
    </row>
    <row r="45" spans="1:5" x14ac:dyDescent="0.2">
      <c r="A45" s="76" t="str">
        <f>IF(Titelblatt!$BN$2=$B$1,$B45,IF(Titelblatt!$BN$2=$C$1,$C45,IF(Titelblatt!$BN$2=$D$1,$D45,IF(Titelblatt!$BN$2=$E$1,$E45,0))))</f>
        <v>interruteur:</v>
      </c>
      <c r="B45" s="76" t="s">
        <v>26</v>
      </c>
      <c r="C45" s="76" t="s">
        <v>425</v>
      </c>
      <c r="D45" s="76" t="s">
        <v>426</v>
      </c>
      <c r="E45" s="182" t="s">
        <v>427</v>
      </c>
    </row>
    <row r="46" spans="1:5" x14ac:dyDescent="0.2">
      <c r="A46" s="76" t="str">
        <f>IF(Titelblatt!$BN$2=$B$1,$B46,IF(Titelblatt!$BN$2=$C$1,$C46,IF(Titelblatt!$BN$2=$D$1,$D46,IF(Titelblatt!$BN$2=$E$1,$E46,0))))</f>
        <v>Relais:</v>
      </c>
      <c r="B46" s="76" t="s">
        <v>31</v>
      </c>
      <c r="C46" s="76" t="s">
        <v>31</v>
      </c>
      <c r="D46" s="76" t="s">
        <v>587</v>
      </c>
      <c r="E46" s="182" t="s">
        <v>424</v>
      </c>
    </row>
    <row r="47" spans="1:5" x14ac:dyDescent="0.2">
      <c r="A47" s="76" t="str">
        <f>IF(Titelblatt!$BN$2=$B$1,$B47,IF(Titelblatt!$BN$2=$C$1,$C47,IF(Titelblatt!$BN$2=$D$1,$D47,IF(Titelblatt!$BN$2=$E$1,$E47,0))))</f>
        <v>commande RADIO</v>
      </c>
      <c r="B47" s="76" t="s">
        <v>108</v>
      </c>
      <c r="C47" s="76" t="s">
        <v>343</v>
      </c>
      <c r="D47" s="76" t="s">
        <v>588</v>
      </c>
      <c r="E47" s="182" t="s">
        <v>344</v>
      </c>
    </row>
    <row r="48" spans="1:5" x14ac:dyDescent="0.2">
      <c r="A48" s="76" t="str">
        <f>IF(Titelblatt!$BN$2=$B$1,$B48,IF(Titelblatt!$BN$2=$C$1,$C48,IF(Titelblatt!$BN$2=$D$1,$D48,IF(Titelblatt!$BN$2=$E$1,$E48,0))))</f>
        <v>émetteur manuel 1 canal</v>
      </c>
      <c r="B48" s="76" t="s">
        <v>82</v>
      </c>
      <c r="C48" s="76" t="s">
        <v>357</v>
      </c>
      <c r="D48" s="76" t="s">
        <v>589</v>
      </c>
      <c r="E48" s="182" t="s">
        <v>358</v>
      </c>
    </row>
    <row r="49" spans="1:5" x14ac:dyDescent="0.2">
      <c r="A49" s="76" t="str">
        <f>IF(Titelblatt!$BN$2=$B$1,$B49,IF(Titelblatt!$BN$2=$C$1,$C49,IF(Titelblatt!$BN$2=$D$1,$D49,IF(Titelblatt!$BN$2=$E$1,$E49,0))))</f>
        <v>émetteur manuel 4 canaux</v>
      </c>
      <c r="B49" s="76" t="s">
        <v>83</v>
      </c>
      <c r="C49" s="76" t="s">
        <v>359</v>
      </c>
      <c r="D49" s="76" t="s">
        <v>360</v>
      </c>
      <c r="E49" s="182" t="s">
        <v>361</v>
      </c>
    </row>
    <row r="50" spans="1:5" x14ac:dyDescent="0.2">
      <c r="A50" s="76" t="str">
        <f>IF(Titelblatt!$BN$2=$B$1,$B50,IF(Titelblatt!$BN$2=$C$1,$C50,IF(Titelblatt!$BN$2=$D$1,$D50,IF(Titelblatt!$BN$2=$E$1,$E50,0))))</f>
        <v>émetteur mural</v>
      </c>
      <c r="B50" s="76" t="s">
        <v>84</v>
      </c>
      <c r="C50" s="76" t="s">
        <v>474</v>
      </c>
      <c r="D50" s="76" t="s">
        <v>590</v>
      </c>
      <c r="E50" s="182" t="s">
        <v>475</v>
      </c>
    </row>
    <row r="51" spans="1:5" x14ac:dyDescent="0.2">
      <c r="A51" s="76" t="str">
        <f>IF(Titelblatt!$BN$2=$B$1,$B51,IF(Titelblatt!$BN$2=$C$1,$C51,IF(Titelblatt!$BN$2=$D$1,$D51,IF(Titelblatt!$BN$2=$E$1,$E51,0))))</f>
        <v>feuille supplémentaire</v>
      </c>
      <c r="B51" s="76" t="s">
        <v>39</v>
      </c>
      <c r="C51" s="76" t="s">
        <v>480</v>
      </c>
      <c r="D51" s="76" t="s">
        <v>481</v>
      </c>
      <c r="E51" s="182" t="s">
        <v>482</v>
      </c>
    </row>
    <row r="52" spans="1:5" x14ac:dyDescent="0.2">
      <c r="A52" s="76" t="str">
        <f>IF(Titelblatt!$BN$2=$B$1,$B52,IF(Titelblatt!$BN$2=$C$1,$C52,IF(Titelblatt!$BN$2=$D$1,$D52,IF(Titelblatt!$BN$2=$E$1,$E52,0))))</f>
        <v>croquis</v>
      </c>
      <c r="B52" s="76" t="s">
        <v>40</v>
      </c>
      <c r="C52" s="76" t="s">
        <v>439</v>
      </c>
      <c r="D52" s="76" t="s">
        <v>185</v>
      </c>
      <c r="E52" s="182" t="s">
        <v>440</v>
      </c>
    </row>
    <row r="53" spans="1:5" x14ac:dyDescent="0.2">
      <c r="A53" s="76" t="str">
        <f>IF(Titelblatt!$BN$2=$B$1,$B53,IF(Titelblatt!$BN$2=$C$1,$C53,IF(Titelblatt!$BN$2=$D$1,$D53,IF(Titelblatt!$BN$2=$E$1,$E53,0))))</f>
        <v>plans d'architecte</v>
      </c>
      <c r="B53" s="76" t="s">
        <v>41</v>
      </c>
      <c r="C53" s="76" t="s">
        <v>276</v>
      </c>
      <c r="D53" s="76" t="s">
        <v>277</v>
      </c>
      <c r="E53" s="182" t="s">
        <v>278</v>
      </c>
    </row>
    <row r="54" spans="1:5" x14ac:dyDescent="0.2">
      <c r="A54" s="76" t="str">
        <f>IF(Titelblatt!$BN$2=$B$1,$B54,IF(Titelblatt!$BN$2=$C$1,$C54,IF(Titelblatt!$BN$2=$D$1,$D54,IF(Titelblatt!$BN$2=$E$1,$E54,0))))</f>
        <v>commande</v>
      </c>
      <c r="B54" s="76" t="s">
        <v>42</v>
      </c>
      <c r="C54" s="76" t="s">
        <v>448</v>
      </c>
      <c r="D54" s="76" t="s">
        <v>591</v>
      </c>
      <c r="E54" s="182" t="s">
        <v>449</v>
      </c>
    </row>
    <row r="55" spans="1:5" x14ac:dyDescent="0.2">
      <c r="A55" s="76" t="str">
        <f>IF(Titelblatt!$BN$2=$B$1,$B55,IF(Titelblatt!$BN$2=$C$1,$C55,IF(Titelblatt!$BN$2=$D$1,$D55,IF(Titelblatt!$BN$2=$E$1,$E55,0))))</f>
        <v>livraison anticipée supports</v>
      </c>
      <c r="B55" s="76" t="s">
        <v>106</v>
      </c>
      <c r="C55" s="76" t="s">
        <v>471</v>
      </c>
      <c r="D55" s="76" t="s">
        <v>472</v>
      </c>
      <c r="E55" s="182" t="s">
        <v>473</v>
      </c>
    </row>
    <row r="56" spans="1:5" x14ac:dyDescent="0.2">
      <c r="A56" s="76" t="str">
        <f>IF(Titelblatt!$BN$2=$B$1,$B56,IF(Titelblatt!$BN$2=$C$1,$C56,IF(Titelblatt!$BN$2=$D$1,$D56,IF(Titelblatt!$BN$2=$E$1,$E56,0))))</f>
        <v>livraison anticipée matériel électrique</v>
      </c>
      <c r="B56" s="76" t="s">
        <v>34</v>
      </c>
      <c r="C56" s="76" t="s">
        <v>468</v>
      </c>
      <c r="D56" s="76" t="s">
        <v>469</v>
      </c>
      <c r="E56" s="182" t="s">
        <v>470</v>
      </c>
    </row>
    <row r="57" spans="1:5" x14ac:dyDescent="0.2">
      <c r="A57" s="76" t="str">
        <f>IF(Titelblatt!$BN$2=$B$1,$B57,IF(Titelblatt!$BN$2=$C$1,$C57,IF(Titelblatt!$BN$2=$D$1,$D57,IF(Titelblatt!$BN$2=$E$1,$E57,0))))</f>
        <v>adresse:</v>
      </c>
      <c r="B57" s="76" t="s">
        <v>159</v>
      </c>
      <c r="C57" s="76" t="s">
        <v>263</v>
      </c>
      <c r="D57" s="76" t="s">
        <v>186</v>
      </c>
      <c r="E57" s="182" t="s">
        <v>264</v>
      </c>
    </row>
    <row r="58" spans="1:5" x14ac:dyDescent="0.2">
      <c r="A58" s="76" t="str">
        <f>IF(Titelblatt!$BN$2=$B$1,$B58,IF(Titelblatt!$BN$2=$C$1,$C58,IF(Titelblatt!$BN$2=$D$1,$D58,IF(Titelblatt!$BN$2=$E$1,$E58,0))))</f>
        <v>Coulisse</v>
      </c>
      <c r="B58" s="76" t="s">
        <v>47</v>
      </c>
      <c r="C58" s="76" t="s">
        <v>160</v>
      </c>
      <c r="D58" s="76" t="s">
        <v>187</v>
      </c>
      <c r="E58" s="182" t="s">
        <v>250</v>
      </c>
    </row>
    <row r="59" spans="1:5" x14ac:dyDescent="0.2">
      <c r="A59" s="76" t="str">
        <f>IF(Titelblatt!$BN$2=$B$1,$B59,IF(Titelblatt!$BN$2=$C$1,$C59,IF(Titelblatt!$BN$2=$D$1,$D59,IF(Titelblatt!$BN$2=$E$1,$E59,0))))</f>
        <v>Lame finale</v>
      </c>
      <c r="B59" s="76" t="s">
        <v>48</v>
      </c>
      <c r="C59" s="76" t="s">
        <v>161</v>
      </c>
      <c r="D59" s="76" t="s">
        <v>188</v>
      </c>
      <c r="E59" s="182" t="s">
        <v>189</v>
      </c>
    </row>
    <row r="60" spans="1:5" x14ac:dyDescent="0.2">
      <c r="A60" s="76" t="str">
        <f>IF(Titelblatt!$BN$2=$B$1,$B60,IF(Titelblatt!$BN$2=$C$1,$C60,IF(Titelblatt!$BN$2=$D$1,$D60,IF(Titelblatt!$BN$2=$E$1,$E60,0))))</f>
        <v>lamelle</v>
      </c>
      <c r="B60" s="76" t="s">
        <v>104</v>
      </c>
      <c r="C60" s="76" t="s">
        <v>486</v>
      </c>
      <c r="D60" s="76" t="s">
        <v>487</v>
      </c>
      <c r="E60" s="182" t="s">
        <v>488</v>
      </c>
    </row>
    <row r="61" spans="1:5" x14ac:dyDescent="0.2">
      <c r="A61" s="76" t="str">
        <f>IF(Titelblatt!$BN$2=$B$1,$B61,IF(Titelblatt!$BN$2=$C$1,$C61,IF(Titelblatt!$BN$2=$D$1,$D61,IF(Titelblatt!$BN$2=$E$1,$E61,0))))</f>
        <v>texte de couleur de lamelle</v>
      </c>
      <c r="B61" s="76" t="s">
        <v>105</v>
      </c>
      <c r="C61" s="76" t="s">
        <v>388</v>
      </c>
      <c r="D61" s="76" t="s">
        <v>190</v>
      </c>
      <c r="E61" s="182" t="s">
        <v>389</v>
      </c>
    </row>
    <row r="62" spans="1:5" x14ac:dyDescent="0.2">
      <c r="A62" s="76" t="str">
        <f>IF(Titelblatt!$BN$2=$B$1,$B62,IF(Titelblatt!$BN$2=$C$1,$C62,IF(Titelblatt!$BN$2=$D$1,$D62,IF(Titelblatt!$BN$2=$E$1,$E62,0))))</f>
        <v>support de coulisse</v>
      </c>
      <c r="B62" s="76" t="s">
        <v>9</v>
      </c>
      <c r="C62" s="76" t="s">
        <v>251</v>
      </c>
      <c r="D62" s="76" t="s">
        <v>252</v>
      </c>
      <c r="E62" s="182" t="s">
        <v>253</v>
      </c>
    </row>
    <row r="63" spans="1:5" x14ac:dyDescent="0.2">
      <c r="A63" s="76" t="str">
        <f>IF(Titelblatt!$BN$2=$B$1,$B63,IF(Titelblatt!$BN$2=$C$1,$C63,IF(Titelblatt!$BN$2=$D$1,$D63,IF(Titelblatt!$BN$2=$E$1,$E63,0))))</f>
        <v>hauteurs de lambrequin (gh en mm)</v>
      </c>
      <c r="B63" s="76" t="s">
        <v>85</v>
      </c>
      <c r="C63" s="76" t="s">
        <v>592</v>
      </c>
      <c r="D63" s="76" t="s">
        <v>346</v>
      </c>
      <c r="E63" s="182" t="s">
        <v>347</v>
      </c>
    </row>
    <row r="64" spans="1:5" x14ac:dyDescent="0.2">
      <c r="A64" s="76" t="str">
        <f>IF(Titelblatt!$BN$2=$B$1,$B64,IF(Titelblatt!$BN$2=$C$1,$C64,IF(Titelblatt!$BN$2=$D$1,$D64,IF(Titelblatt!$BN$2=$E$1,$E64,0))))</f>
        <v>pas</v>
      </c>
      <c r="B64" s="76" t="s">
        <v>110</v>
      </c>
      <c r="C64" s="76" t="s">
        <v>428</v>
      </c>
      <c r="D64" s="76" t="s">
        <v>191</v>
      </c>
      <c r="E64" s="182" t="s">
        <v>429</v>
      </c>
    </row>
    <row r="65" spans="1:5" x14ac:dyDescent="0.2">
      <c r="A65" s="76" t="str">
        <f>IF(Titelblatt!$BN$2=$B$1,$B65,IF(Titelblatt!$BN$2=$C$1,$C65,IF(Titelblatt!$BN$2=$D$1,$D65,IF(Titelblatt!$BN$2=$E$1,$E65,0))))</f>
        <v>traitement de surface</v>
      </c>
      <c r="B65" s="76" t="s">
        <v>17</v>
      </c>
      <c r="C65" s="76" t="s">
        <v>412</v>
      </c>
      <c r="D65" s="76" t="s">
        <v>192</v>
      </c>
      <c r="E65" s="182" t="s">
        <v>413</v>
      </c>
    </row>
    <row r="66" spans="1:5" x14ac:dyDescent="0.2">
      <c r="A66" s="76" t="str">
        <f>IF(Titelblatt!$BN$2=$B$1,$B66,IF(Titelblatt!$BN$2=$C$1,$C66,IF(Titelblatt!$BN$2=$D$1,$D66,IF(Titelblatt!$BN$2=$E$1,$E66,0))))</f>
        <v>N° couleur</v>
      </c>
      <c r="B66" s="76" t="s">
        <v>22</v>
      </c>
      <c r="C66" s="76" t="s">
        <v>327</v>
      </c>
      <c r="D66" s="76" t="s">
        <v>193</v>
      </c>
      <c r="E66" s="182" t="s">
        <v>328</v>
      </c>
    </row>
    <row r="67" spans="1:5" x14ac:dyDescent="0.2">
      <c r="A67" s="76" t="str">
        <f>IF(Titelblatt!$BN$2=$B$1,$B67,IF(Titelblatt!$BN$2=$C$1,$C67,IF(Titelblatt!$BN$2=$D$1,$D67,IF(Titelblatt!$BN$2=$E$1,$E67,0))))</f>
        <v>genre de couleur</v>
      </c>
      <c r="B67" s="76" t="s">
        <v>23</v>
      </c>
      <c r="C67" s="76" t="s">
        <v>316</v>
      </c>
      <c r="D67" s="76" t="s">
        <v>194</v>
      </c>
      <c r="E67" s="182" t="s">
        <v>317</v>
      </c>
    </row>
    <row r="68" spans="1:5" x14ac:dyDescent="0.2">
      <c r="A68" s="76" t="str">
        <f>IF(Titelblatt!$BN$2=$B$1,$B68,IF(Titelblatt!$BN$2=$C$1,$C68,IF(Titelblatt!$BN$2=$D$1,$D68,IF(Titelblatt!$BN$2=$E$1,$E68,0))))</f>
        <v>mode trait.</v>
      </c>
      <c r="B68" s="76" t="s">
        <v>24</v>
      </c>
      <c r="C68" s="76" t="s">
        <v>285</v>
      </c>
      <c r="D68" s="76" t="s">
        <v>286</v>
      </c>
      <c r="E68" s="182" t="s">
        <v>287</v>
      </c>
    </row>
    <row r="69" spans="1:5" x14ac:dyDescent="0.2">
      <c r="A69" s="76" t="str">
        <f>IF(Titelblatt!$BN$2=$B$1,$B69,IF(Titelblatt!$BN$2=$C$1,$C69,IF(Titelblatt!$BN$2=$D$1,$D69,IF(Titelblatt!$BN$2=$E$1,$E69,0))))</f>
        <v>Code de mode de traitement:</v>
      </c>
      <c r="B69" s="76" t="s">
        <v>35</v>
      </c>
      <c r="C69" s="76" t="s">
        <v>304</v>
      </c>
      <c r="D69" s="76" t="s">
        <v>305</v>
      </c>
      <c r="E69" s="182" t="s">
        <v>306</v>
      </c>
    </row>
    <row r="70" spans="1:5" x14ac:dyDescent="0.2">
      <c r="A70" s="76" t="str">
        <f>IF(Titelblatt!$BN$2=$B$1,$B70,IF(Titelblatt!$BN$2=$C$1,$C70,IF(Titelblatt!$BN$2=$D$1,$D70,IF(Titelblatt!$BN$2=$E$1,$E70,0))))</f>
        <v>thermolaqué (poudré)</v>
      </c>
      <c r="B70" s="76" t="s">
        <v>113</v>
      </c>
      <c r="C70" s="76" t="s">
        <v>312</v>
      </c>
      <c r="D70" s="76" t="s">
        <v>313</v>
      </c>
      <c r="E70" s="182" t="s">
        <v>314</v>
      </c>
    </row>
    <row r="71" spans="1:5" x14ac:dyDescent="0.2">
      <c r="A71" s="76" t="str">
        <f>IF(Titelblatt!$BN$2=$B$1,$B71,IF(Titelblatt!$BN$2=$C$1,$C71,IF(Titelblatt!$BN$2=$D$1,$D71,IF(Titelblatt!$BN$2=$E$1,$E71,0))))</f>
        <v>anodisé incolore</v>
      </c>
      <c r="B71" s="76" t="s">
        <v>114</v>
      </c>
      <c r="C71" s="76" t="s">
        <v>326</v>
      </c>
      <c r="D71" s="76" t="s">
        <v>593</v>
      </c>
      <c r="E71" s="182" t="s">
        <v>195</v>
      </c>
    </row>
    <row r="72" spans="1:5" x14ac:dyDescent="0.2">
      <c r="A72" s="76" t="str">
        <f>IF(Titelblatt!$BN$2=$B$1,$B72,IF(Titelblatt!$BN$2=$C$1,$C72,IF(Titelblatt!$BN$2=$D$1,$D72,IF(Titelblatt!$BN$2=$E$1,$E72,0))))</f>
        <v>anodisé coloré, mat</v>
      </c>
      <c r="B72" s="76" t="s">
        <v>115</v>
      </c>
      <c r="C72" s="76" t="s">
        <v>323</v>
      </c>
      <c r="D72" s="76" t="s">
        <v>324</v>
      </c>
      <c r="E72" s="182" t="s">
        <v>325</v>
      </c>
    </row>
    <row r="73" spans="1:5" x14ac:dyDescent="0.2">
      <c r="A73" s="76" t="str">
        <f>IF(Titelblatt!$BN$2=$B$1,$B73,IF(Titelblatt!$BN$2=$C$1,$C73,IF(Titelblatt!$BN$2=$D$1,$D73,IF(Titelblatt!$BN$2=$E$1,$E73,0))))</f>
        <v>anodisé coloré, brillant</v>
      </c>
      <c r="B73" s="76" t="s">
        <v>116</v>
      </c>
      <c r="C73" s="76" t="s">
        <v>320</v>
      </c>
      <c r="D73" s="76" t="s">
        <v>321</v>
      </c>
      <c r="E73" s="182" t="s">
        <v>322</v>
      </c>
    </row>
    <row r="74" spans="1:5" x14ac:dyDescent="0.2">
      <c r="A74" s="76" t="str">
        <f>IF(Titelblatt!$BN$2=$B$1,$B74,IF(Titelblatt!$BN$2=$C$1,$C74,IF(Titelblatt!$BN$2=$D$1,$D74,IF(Titelblatt!$BN$2=$E$1,$E74,0))))</f>
        <v>brut</v>
      </c>
      <c r="B74" s="76" t="s">
        <v>117</v>
      </c>
      <c r="C74" s="76" t="s">
        <v>162</v>
      </c>
      <c r="D74" s="76" t="s">
        <v>196</v>
      </c>
      <c r="E74" s="182" t="s">
        <v>197</v>
      </c>
    </row>
    <row r="75" spans="1:5" x14ac:dyDescent="0.2">
      <c r="A75" s="76" t="str">
        <f>IF(Titelblatt!$BN$2=$B$1,$B75,IF(Titelblatt!$BN$2=$C$1,$C75,IF(Titelblatt!$BN$2=$D$1,$D75,IF(Titelblatt!$BN$2=$E$1,$E75,0))))</f>
        <v>support de lambrequin et de cadre</v>
      </c>
      <c r="B75" s="76" t="s">
        <v>81</v>
      </c>
      <c r="C75" s="76" t="s">
        <v>594</v>
      </c>
      <c r="D75" s="76" t="s">
        <v>595</v>
      </c>
      <c r="E75" s="182" t="s">
        <v>345</v>
      </c>
    </row>
    <row r="76" spans="1:5" x14ac:dyDescent="0.2">
      <c r="A76" s="76" t="str">
        <f>IF(Titelblatt!$BN$2=$B$1,$B76,IF(Titelblatt!$BN$2=$C$1,$C76,IF(Titelblatt!$BN$2=$D$1,$D76,IF(Titelblatt!$BN$2=$E$1,$E76,0))))</f>
        <v>Code</v>
      </c>
      <c r="B76" s="76" t="s">
        <v>46</v>
      </c>
      <c r="C76" s="76" t="s">
        <v>46</v>
      </c>
      <c r="D76" s="76" t="s">
        <v>46</v>
      </c>
      <c r="E76" s="182" t="s">
        <v>198</v>
      </c>
    </row>
    <row r="77" spans="1:5" x14ac:dyDescent="0.2">
      <c r="A77" s="76" t="str">
        <f>IF(Titelblatt!$BN$2=$B$1,$B77,IF(Titelblatt!$BN$2=$C$1,$C77,IF(Titelblatt!$BN$2=$D$1,$D77,IF(Titelblatt!$BN$2=$E$1,$E77,0))))</f>
        <v>Remarques</v>
      </c>
      <c r="B77" s="76" t="s">
        <v>118</v>
      </c>
      <c r="C77" s="76" t="s">
        <v>288</v>
      </c>
      <c r="D77" s="76" t="s">
        <v>289</v>
      </c>
      <c r="E77" s="182" t="s">
        <v>290</v>
      </c>
    </row>
    <row r="78" spans="1:5" x14ac:dyDescent="0.2">
      <c r="A78" s="76" t="str">
        <f>IF(Titelblatt!$BN$2=$B$1,$B78,IF(Titelblatt!$BN$2=$C$1,$C78,IF(Titelblatt!$BN$2=$D$1,$D78,IF(Titelblatt!$BN$2=$E$1,$E78,0))))</f>
        <v>colonne</v>
      </c>
      <c r="B78" s="76" t="s">
        <v>3</v>
      </c>
      <c r="C78" s="76" t="s">
        <v>372</v>
      </c>
      <c r="D78" s="76" t="s">
        <v>373</v>
      </c>
      <c r="E78" s="182" t="s">
        <v>374</v>
      </c>
    </row>
    <row r="79" spans="1:5" x14ac:dyDescent="0.2">
      <c r="A79" s="76" t="str">
        <f>IF(Titelblatt!$BN$2=$B$1,$B79,IF(Titelblatt!$BN$2=$C$1,$C79,IF(Titelblatt!$BN$2=$D$1,$D79,IF(Titelblatt!$BN$2=$E$1,$E79,0))))</f>
        <v>N° de fenêtre</v>
      </c>
      <c r="B79" s="76" t="s">
        <v>6</v>
      </c>
      <c r="C79" s="76" t="s">
        <v>329</v>
      </c>
      <c r="D79" s="76" t="s">
        <v>199</v>
      </c>
      <c r="E79" s="182" t="s">
        <v>330</v>
      </c>
    </row>
    <row r="80" spans="1:5" x14ac:dyDescent="0.2">
      <c r="A80" s="76" t="str">
        <f>IF(Titelblatt!$BN$2=$B$1,$B80,IF(Titelblatt!$BN$2=$C$1,$C80,IF(Titelblatt!$BN$2=$D$1,$D80,IF(Titelblatt!$BN$2=$E$1,$E80,0))))</f>
        <v>nombre de stores</v>
      </c>
      <c r="B80" s="76" t="s">
        <v>7</v>
      </c>
      <c r="C80" s="76" t="s">
        <v>270</v>
      </c>
      <c r="D80" s="76" t="s">
        <v>200</v>
      </c>
      <c r="E80" s="182" t="s">
        <v>273</v>
      </c>
    </row>
    <row r="81" spans="1:5" x14ac:dyDescent="0.2">
      <c r="A81" s="76" t="str">
        <f>IF(Titelblatt!$BN$2=$B$1,$B81,IF(Titelblatt!$BN$2=$C$1,$C81,IF(Titelblatt!$BN$2=$D$1,$D81,IF(Titelblatt!$BN$2=$E$1,$E81,0))))</f>
        <v>mesures de base</v>
      </c>
      <c r="B81" s="180" t="s">
        <v>507</v>
      </c>
      <c r="C81" s="76" t="s">
        <v>538</v>
      </c>
      <c r="D81" s="76" t="s">
        <v>539</v>
      </c>
      <c r="E81" s="182" t="s">
        <v>540</v>
      </c>
    </row>
    <row r="82" spans="1:5" x14ac:dyDescent="0.2">
      <c r="A82" s="76" t="str">
        <f>IF(Titelblatt!$BN$2=$B$1,$B82,IF(Titelblatt!$BN$2=$C$1,$C82,IF(Titelblatt!$BN$2=$D$1,$D82,IF(Titelblatt!$BN$2=$E$1,$E82,0))))</f>
        <v>largeur de l'installation</v>
      </c>
      <c r="B82" s="76" t="s">
        <v>243</v>
      </c>
      <c r="C82" s="76" t="s">
        <v>301</v>
      </c>
      <c r="D82" s="76" t="s">
        <v>302</v>
      </c>
      <c r="E82" s="182" t="s">
        <v>303</v>
      </c>
    </row>
    <row r="83" spans="1:5" x14ac:dyDescent="0.2">
      <c r="A83" s="76" t="str">
        <f>IF(Titelblatt!$BN$2=$B$1,$B83,IF(Titelblatt!$BN$2=$C$1,$C83,IF(Titelblatt!$BN$2=$D$1,$D83,IF(Titelblatt!$BN$2=$E$1,$E83,0))))</f>
        <v>hk coulisse - milieu entraînement</v>
      </c>
      <c r="B83" s="76" t="s">
        <v>120</v>
      </c>
      <c r="C83" s="76" t="s">
        <v>362</v>
      </c>
      <c r="D83" s="76" t="s">
        <v>201</v>
      </c>
      <c r="E83" s="182" t="s">
        <v>363</v>
      </c>
    </row>
    <row r="84" spans="1:5" x14ac:dyDescent="0.2">
      <c r="A84" s="76" t="str">
        <f>IF(Titelblatt!$BN$2=$B$1,$B84,IF(Titelblatt!$BN$2=$C$1,$C84,IF(Titelblatt!$BN$2=$D$1,$D84,IF(Titelblatt!$BN$2=$E$1,$E84,0))))</f>
        <v>hk coulisse - milieu entraînement zone bk</v>
      </c>
      <c r="B84" s="76" t="s">
        <v>121</v>
      </c>
      <c r="C84" s="76" t="s">
        <v>364</v>
      </c>
      <c r="D84" s="76" t="s">
        <v>365</v>
      </c>
      <c r="E84" s="182" t="s">
        <v>366</v>
      </c>
    </row>
    <row r="85" spans="1:5" x14ac:dyDescent="0.2">
      <c r="A85" s="76" t="str">
        <f>IF(Titelblatt!$BN$2=$B$1,$B85,IF(Titelblatt!$BN$2=$C$1,$C85,IF(Titelblatt!$BN$2=$D$1,$D85,IF(Titelblatt!$BN$2=$E$1,$E85,0))))</f>
        <v>hk coulisse - hk coulisse</v>
      </c>
      <c r="B85" s="76" t="s">
        <v>122</v>
      </c>
      <c r="C85" s="76" t="s">
        <v>367</v>
      </c>
      <c r="D85" s="76" t="s">
        <v>368</v>
      </c>
      <c r="E85" s="182" t="s">
        <v>369</v>
      </c>
    </row>
    <row r="86" spans="1:5" x14ac:dyDescent="0.2">
      <c r="A86" s="76" t="str">
        <f>IF(Titelblatt!$BN$2=$B$1,$B86,IF(Titelblatt!$BN$2=$C$1,$C86,IF(Titelblatt!$BN$2=$D$1,$D86,IF(Titelblatt!$BN$2=$E$1,$E86,0))))</f>
        <v>hauteur du vide</v>
      </c>
      <c r="B86" s="76" t="s">
        <v>123</v>
      </c>
      <c r="C86" s="76" t="s">
        <v>483</v>
      </c>
      <c r="D86" s="76" t="s">
        <v>484</v>
      </c>
      <c r="E86" s="182" t="s">
        <v>485</v>
      </c>
    </row>
    <row r="87" spans="1:5" x14ac:dyDescent="0.2">
      <c r="A87" s="76" t="str">
        <f>IF(Titelblatt!$BN$2=$B$1,$B87,IF(Titelblatt!$BN$2=$C$1,$C87,IF(Titelblatt!$BN$2=$D$1,$D87,IF(Titelblatt!$BN$2=$E$1,$E87,0))))</f>
        <v>Hauteur de paquet</v>
      </c>
      <c r="B87" s="76" t="s">
        <v>124</v>
      </c>
      <c r="C87" s="76" t="s">
        <v>202</v>
      </c>
      <c r="D87" s="76" t="s">
        <v>203</v>
      </c>
      <c r="E87" s="182" t="s">
        <v>417</v>
      </c>
    </row>
    <row r="88" spans="1:5" x14ac:dyDescent="0.2">
      <c r="A88" s="76" t="str">
        <f>IF(Titelblatt!$BN$2=$B$1,$B88,IF(Titelblatt!$BN$2=$C$1,$C88,IF(Titelblatt!$BN$2=$D$1,$D88,IF(Titelblatt!$BN$2=$E$1,$E88,0))))</f>
        <v>hauteur totale</v>
      </c>
      <c r="B88" s="180" t="s">
        <v>582</v>
      </c>
      <c r="C88" s="76" t="s">
        <v>584</v>
      </c>
      <c r="D88" s="180" t="s">
        <v>585</v>
      </c>
      <c r="E88" s="182" t="s">
        <v>583</v>
      </c>
    </row>
    <row r="89" spans="1:5" x14ac:dyDescent="0.2">
      <c r="A89" s="76" t="str">
        <f>IF(Titelblatt!$BN$2=$B$1,$B89,IF(Titelblatt!$BN$2=$C$1,$C89,IF(Titelblatt!$BN$2=$D$1,$D89,IF(Titelblatt!$BN$2=$E$1,$E89,0))))</f>
        <v>entraînement</v>
      </c>
      <c r="B89" s="76" t="s">
        <v>4</v>
      </c>
      <c r="C89" s="76" t="s">
        <v>267</v>
      </c>
      <c r="D89" s="76" t="s">
        <v>204</v>
      </c>
      <c r="E89" s="182" t="s">
        <v>268</v>
      </c>
    </row>
    <row r="90" spans="1:5" x14ac:dyDescent="0.2">
      <c r="A90" s="76" t="str">
        <f>IF(Titelblatt!$BN$2=$B$1,$B90,IF(Titelblatt!$BN$2=$C$1,$C90,IF(Titelblatt!$BN$2=$D$1,$D90,IF(Titelblatt!$BN$2=$E$1,$E90,0))))</f>
        <v>position</v>
      </c>
      <c r="B90" s="180" t="s">
        <v>508</v>
      </c>
      <c r="C90" s="76" t="s">
        <v>541</v>
      </c>
      <c r="D90" s="76" t="s">
        <v>541</v>
      </c>
      <c r="E90" s="182" t="s">
        <v>542</v>
      </c>
    </row>
    <row r="91" spans="1:5" x14ac:dyDescent="0.2">
      <c r="A91" s="76" t="str">
        <f>IF(Titelblatt!$BN$2=$B$1,$B91,IF(Titelblatt!$BN$2=$C$1,$C91,IF(Titelblatt!$BN$2=$D$1,$D91,IF(Titelblatt!$BN$2=$E$1,$E91,0))))</f>
        <v>type d'entraînement</v>
      </c>
      <c r="B91" s="76" t="s">
        <v>74</v>
      </c>
      <c r="C91" s="76" t="s">
        <v>597</v>
      </c>
      <c r="D91" s="76" t="s">
        <v>596</v>
      </c>
      <c r="E91" s="182" t="s">
        <v>269</v>
      </c>
    </row>
    <row r="92" spans="1:5" x14ac:dyDescent="0.2">
      <c r="A92" s="76" t="str">
        <f>IF(Titelblatt!$BN$2=$B$1,$B92,IF(Titelblatt!$BN$2=$C$1,$C92,IF(Titelblatt!$BN$2=$D$1,$D92,IF(Titelblatt!$BN$2=$E$1,$E92,0))))</f>
        <v>accouplement</v>
      </c>
      <c r="B92" s="76" t="s">
        <v>75</v>
      </c>
      <c r="C92" s="76" t="s">
        <v>377</v>
      </c>
      <c r="D92" s="76" t="s">
        <v>205</v>
      </c>
      <c r="E92" s="182" t="s">
        <v>378</v>
      </c>
    </row>
    <row r="93" spans="1:5" x14ac:dyDescent="0.2">
      <c r="A93" s="76" t="str">
        <f>IF(Titelblatt!$BN$2=$B$1,$B93,IF(Titelblatt!$BN$2=$C$1,$C93,IF(Titelblatt!$BN$2=$D$1,$D93,IF(Titelblatt!$BN$2=$E$1,$E93,0))))</f>
        <v>manivelle</v>
      </c>
      <c r="B93" s="76" t="s">
        <v>80</v>
      </c>
      <c r="C93" s="76" t="s">
        <v>255</v>
      </c>
      <c r="D93" s="76" t="s">
        <v>256</v>
      </c>
      <c r="E93" s="182" t="s">
        <v>206</v>
      </c>
    </row>
    <row r="94" spans="1:5" x14ac:dyDescent="0.2">
      <c r="A94" s="76" t="str">
        <f>IF(Titelblatt!$BN$2=$B$1,$B94,IF(Titelblatt!$BN$2=$C$1,$C94,IF(Titelblatt!$BN$2=$D$1,$D94,IF(Titelblatt!$BN$2=$E$1,$E94,0))))</f>
        <v>Longueur</v>
      </c>
      <c r="B94" s="76" t="s">
        <v>126</v>
      </c>
      <c r="C94" s="76" t="s">
        <v>396</v>
      </c>
      <c r="D94" s="76" t="s">
        <v>397</v>
      </c>
      <c r="E94" s="182" t="s">
        <v>207</v>
      </c>
    </row>
    <row r="95" spans="1:5" x14ac:dyDescent="0.2">
      <c r="A95" s="76" t="str">
        <f>IF(Titelblatt!$BN$2=$B$1,$B95,IF(Titelblatt!$BN$2=$C$1,$C95,IF(Titelblatt!$BN$2=$D$1,$D95,IF(Titelblatt!$BN$2=$E$1,$E95,0))))</f>
        <v>couleur</v>
      </c>
      <c r="B95" s="76" t="s">
        <v>127</v>
      </c>
      <c r="C95" s="76" t="s">
        <v>318</v>
      </c>
      <c r="D95" s="76" t="s">
        <v>208</v>
      </c>
      <c r="E95" s="182" t="s">
        <v>319</v>
      </c>
    </row>
    <row r="96" spans="1:5" x14ac:dyDescent="0.2">
      <c r="A96" s="76" t="str">
        <f>IF(Titelblatt!$BN$2=$B$1,$B96,IF(Titelblatt!$BN$2=$C$1,$C96,IF(Titelblatt!$BN$2=$D$1,$D96,IF(Titelblatt!$BN$2=$E$1,$E96,0))))</f>
        <v>Sta</v>
      </c>
      <c r="B96" s="76" t="s">
        <v>130</v>
      </c>
      <c r="C96" s="76" t="s">
        <v>130</v>
      </c>
      <c r="D96" s="76" t="s">
        <v>130</v>
      </c>
      <c r="E96" s="182" t="s">
        <v>447</v>
      </c>
    </row>
    <row r="97" spans="1:5" x14ac:dyDescent="0.2">
      <c r="A97" s="76" t="str">
        <f>IF(Titelblatt!$BN$2=$B$1,$B97,IF(Titelblatt!$BN$2=$C$1,$C97,IF(Titelblatt!$BN$2=$D$1,$D97,IF(Titelblatt!$BN$2=$E$1,$E97,0))))</f>
        <v>aluminium</v>
      </c>
      <c r="B97" s="76" t="s">
        <v>132</v>
      </c>
      <c r="C97" s="76" t="s">
        <v>265</v>
      </c>
      <c r="D97" s="76" t="s">
        <v>209</v>
      </c>
      <c r="E97" s="182" t="s">
        <v>266</v>
      </c>
    </row>
    <row r="98" spans="1:5" x14ac:dyDescent="0.2">
      <c r="A98" s="76" t="str">
        <f>IF(Titelblatt!$BN$2=$B$1,$B98,IF(Titelblatt!$BN$2=$C$1,$C98,IF(Titelblatt!$BN$2=$D$1,$D98,IF(Titelblatt!$BN$2=$E$1,$E98,0))))</f>
        <v>fixe</v>
      </c>
      <c r="B98" s="76" t="s">
        <v>131</v>
      </c>
      <c r="C98" s="76" t="s">
        <v>163</v>
      </c>
      <c r="D98" s="76" t="s">
        <v>598</v>
      </c>
      <c r="E98" s="182" t="s">
        <v>210</v>
      </c>
    </row>
    <row r="99" spans="1:5" x14ac:dyDescent="0.2">
      <c r="A99" s="76" t="str">
        <f>IF(Titelblatt!$BN$2=$B$1,$B99,IF(Titelblatt!$BN$2=$C$1,$C99,IF(Titelblatt!$BN$2=$D$1,$D99,IF(Titelblatt!$BN$2=$E$1,$E99,0))))</f>
        <v>extensible</v>
      </c>
      <c r="B99" s="76" t="s">
        <v>128</v>
      </c>
      <c r="C99" s="76" t="s">
        <v>164</v>
      </c>
      <c r="D99" s="76" t="s">
        <v>211</v>
      </c>
      <c r="E99" s="182" t="s">
        <v>284</v>
      </c>
    </row>
    <row r="100" spans="1:5" x14ac:dyDescent="0.2">
      <c r="A100" s="76" t="str">
        <f>IF(Titelblatt!$BN$2=$B$1,$B100,IF(Titelblatt!$BN$2=$C$1,$C100,IF(Titelblatt!$BN$2=$D$1,$D100,IF(Titelblatt!$BN$2=$E$1,$E100,0))))</f>
        <v>amovible</v>
      </c>
      <c r="B100" s="76" t="s">
        <v>129</v>
      </c>
      <c r="C100" s="76" t="s">
        <v>476</v>
      </c>
      <c r="D100" s="76" t="s">
        <v>212</v>
      </c>
      <c r="E100" s="182" t="s">
        <v>477</v>
      </c>
    </row>
    <row r="101" spans="1:5" x14ac:dyDescent="0.2">
      <c r="A101" s="76" t="str">
        <f>IF(Titelblatt!$BN$2=$B$1,$B101,IF(Titelblatt!$BN$2=$C$1,$C101,IF(Titelblatt!$BN$2=$D$1,$D101,IF(Titelblatt!$BN$2=$E$1,$E101,0))))</f>
        <v>longueur du carré de traversée</v>
      </c>
      <c r="B101" s="76" t="s">
        <v>44</v>
      </c>
      <c r="C101" s="76" t="s">
        <v>260</v>
      </c>
      <c r="D101" s="76" t="s">
        <v>261</v>
      </c>
      <c r="E101" s="182" t="s">
        <v>262</v>
      </c>
    </row>
    <row r="102" spans="1:5" x14ac:dyDescent="0.2">
      <c r="A102" s="76" t="str">
        <f>IF(Titelblatt!$BN$2=$B$1,$B102,IF(Titelblatt!$BN$2=$C$1,$C102,IF(Titelblatt!$BN$2=$D$1,$D102,IF(Titelblatt!$BN$2=$E$1,$E102,0))))</f>
        <v>code de traversée</v>
      </c>
      <c r="B102" s="180" t="s">
        <v>502</v>
      </c>
      <c r="C102" s="76" t="s">
        <v>518</v>
      </c>
      <c r="D102" s="76" t="s">
        <v>519</v>
      </c>
      <c r="E102" s="182" t="s">
        <v>520</v>
      </c>
    </row>
    <row r="103" spans="1:5" x14ac:dyDescent="0.2">
      <c r="A103" s="76" t="str">
        <f>IF(Titelblatt!$BN$2=$B$1,$B103,IF(Titelblatt!$BN$2=$C$1,$C103,IF(Titelblatt!$BN$2=$D$1,$D103,IF(Titelblatt!$BN$2=$E$1,$E103,0))))</f>
        <v>plaque de couverture / code de plaque de couverture</v>
      </c>
      <c r="B103" s="180" t="s">
        <v>509</v>
      </c>
      <c r="C103" s="76" t="s">
        <v>521</v>
      </c>
      <c r="D103" s="76" t="s">
        <v>522</v>
      </c>
      <c r="E103" s="182" t="s">
        <v>523</v>
      </c>
    </row>
    <row r="104" spans="1:5" x14ac:dyDescent="0.2">
      <c r="A104" s="76" t="str">
        <f>IF(Titelblatt!$BN$2=$B$1,$B104,IF(Titelblatt!$BN$2=$C$1,$C104,IF(Titelblatt!$BN$2=$D$1,$D104,IF(Titelblatt!$BN$2=$E$1,$E104,0))))</f>
        <v>support de manivelle à aimant / code de support de manivelle</v>
      </c>
      <c r="B104" s="180" t="s">
        <v>503</v>
      </c>
      <c r="C104" s="76" t="s">
        <v>524</v>
      </c>
      <c r="D104" s="76" t="s">
        <v>525</v>
      </c>
      <c r="E104" s="182" t="s">
        <v>526</v>
      </c>
    </row>
    <row r="105" spans="1:5" x14ac:dyDescent="0.2">
      <c r="A105" s="76" t="str">
        <f>IF(Titelblatt!$BN$2=$B$1,$B105,IF(Titelblatt!$BN$2=$C$1,$C105,IF(Titelblatt!$BN$2=$D$1,$D105,IF(Titelblatt!$BN$2=$E$1,$E105,0))))</f>
        <v>joint Malax / code de joint</v>
      </c>
      <c r="B105" s="197" t="s">
        <v>510</v>
      </c>
      <c r="C105" s="76" t="s">
        <v>527</v>
      </c>
      <c r="D105" s="76" t="s">
        <v>528</v>
      </c>
      <c r="E105" s="182" t="s">
        <v>529</v>
      </c>
    </row>
    <row r="106" spans="1:5" x14ac:dyDescent="0.2">
      <c r="A106" s="76" t="str">
        <f>IF(Titelblatt!$BN$2=$B$1,$B106,IF(Titelblatt!$BN$2=$C$1,$C106,IF(Titelblatt!$BN$2=$D$1,$D106,IF(Titelblatt!$BN$2=$E$1,$E106,0))))</f>
        <v>type de support</v>
      </c>
      <c r="B106" s="180" t="s">
        <v>495</v>
      </c>
      <c r="C106" s="211" t="s">
        <v>530</v>
      </c>
      <c r="D106" s="211" t="s">
        <v>543</v>
      </c>
      <c r="E106" s="213" t="s">
        <v>544</v>
      </c>
    </row>
    <row r="107" spans="1:5" x14ac:dyDescent="0.2">
      <c r="A107" s="76" t="str">
        <f>IF(Titelblatt!$BN$2=$B$1,$B107,IF(Titelblatt!$BN$2=$C$1,$C107,IF(Titelblatt!$BN$2=$D$1,$D107,IF(Titelblatt!$BN$2=$E$1,$E107,0))))</f>
        <v>sans</v>
      </c>
      <c r="B107" s="76" t="s">
        <v>145</v>
      </c>
      <c r="C107" s="76" t="s">
        <v>165</v>
      </c>
      <c r="D107" s="76" t="s">
        <v>213</v>
      </c>
      <c r="E107" s="182" t="s">
        <v>214</v>
      </c>
    </row>
    <row r="108" spans="1:5" x14ac:dyDescent="0.2">
      <c r="A108" s="76" t="str">
        <f>IF(Titelblatt!$BN$2=$B$1,$B108,IF(Titelblatt!$BN$2=$C$1,$C108,IF(Titelblatt!$BN$2=$D$1,$D108,IF(Titelblatt!$BN$2=$E$1,$E108,0))))</f>
        <v>avec</v>
      </c>
      <c r="B108" s="76" t="s">
        <v>144</v>
      </c>
      <c r="C108" s="76" t="s">
        <v>166</v>
      </c>
      <c r="D108" s="76" t="s">
        <v>215</v>
      </c>
      <c r="E108" s="182" t="s">
        <v>216</v>
      </c>
    </row>
    <row r="109" spans="1:5" x14ac:dyDescent="0.2">
      <c r="A109" s="76" t="str">
        <f>IF(Titelblatt!$BN$2=$B$1,$B109,IF(Titelblatt!$BN$2=$C$1,$C109,IF(Titelblatt!$BN$2=$D$1,$D109,IF(Titelblatt!$BN$2=$E$1,$E109,0))))</f>
        <v>profondeur de galerie</v>
      </c>
      <c r="B109" s="76" t="s">
        <v>133</v>
      </c>
      <c r="C109" s="76" t="s">
        <v>348</v>
      </c>
      <c r="D109" s="76" t="s">
        <v>349</v>
      </c>
      <c r="E109" s="182" t="s">
        <v>350</v>
      </c>
    </row>
    <row r="110" spans="1:5" x14ac:dyDescent="0.2">
      <c r="A110" s="76" t="str">
        <f>IF(Titelblatt!$BN$2=$B$1,$B110,IF(Titelblatt!$BN$2=$C$1,$C110,IF(Titelblatt!$BN$2=$D$1,$D110,IF(Titelblatt!$BN$2=$E$1,$E110,0))))</f>
        <v>hauteurs de galerie</v>
      </c>
      <c r="B110" s="180" t="s">
        <v>496</v>
      </c>
      <c r="C110" s="180" t="s">
        <v>497</v>
      </c>
      <c r="D110" s="180" t="s">
        <v>498</v>
      </c>
      <c r="E110" s="214" t="s">
        <v>499</v>
      </c>
    </row>
    <row r="111" spans="1:5" x14ac:dyDescent="0.2">
      <c r="A111" s="76" t="str">
        <f>IF(Titelblatt!$BN$2=$B$1,$B111,IF(Titelblatt!$BN$2=$C$1,$C111,IF(Titelblatt!$BN$2=$D$1,$D111,IF(Titelblatt!$BN$2=$E$1,$E111,0))))</f>
        <v>type de support de coulisse</v>
      </c>
      <c r="B111" s="180" t="s">
        <v>504</v>
      </c>
      <c r="C111" s="76" t="s">
        <v>531</v>
      </c>
      <c r="D111" s="76" t="s">
        <v>532</v>
      </c>
      <c r="E111" s="182" t="s">
        <v>533</v>
      </c>
    </row>
    <row r="112" spans="1:5" x14ac:dyDescent="0.2">
      <c r="A112" s="76" t="str">
        <f>IF(Titelblatt!$BN$2=$B$1,$B112,IF(Titelblatt!$BN$2=$C$1,$C112,IF(Titelblatt!$BN$2=$D$1,$D112,IF(Titelblatt!$BN$2=$E$1,$E112,0))))</f>
        <v>rallonge de coulisse</v>
      </c>
      <c r="B112" s="76" t="s">
        <v>134</v>
      </c>
      <c r="C112" s="76" t="s">
        <v>340</v>
      </c>
      <c r="D112" s="76" t="s">
        <v>341</v>
      </c>
      <c r="E112" s="182" t="s">
        <v>342</v>
      </c>
    </row>
    <row r="113" spans="1:5" x14ac:dyDescent="0.2">
      <c r="A113" s="76" t="str">
        <f>IF(Titelblatt!$BN$2=$B$1,$B113,IF(Titelblatt!$BN$2=$C$1,$C113,IF(Titelblatt!$BN$2=$D$1,$D113,IF(Titelblatt!$BN$2=$E$1,$E113,0))))</f>
        <v>variante d'exécution</v>
      </c>
      <c r="B113" s="76" t="s">
        <v>76</v>
      </c>
      <c r="C113" s="76" t="s">
        <v>281</v>
      </c>
      <c r="D113" s="76" t="s">
        <v>282</v>
      </c>
      <c r="E113" s="182" t="s">
        <v>283</v>
      </c>
    </row>
    <row r="114" spans="1:5" x14ac:dyDescent="0.2">
      <c r="A114" s="76" t="str">
        <f>IF(Titelblatt!$BN$2=$B$1,$B114,IF(Titelblatt!$BN$2=$C$1,$C114,IF(Titelblatt!$BN$2=$D$1,$D114,IF(Titelblatt!$BN$2=$E$1,$E114,0))))</f>
        <v>genre de support de coulisse</v>
      </c>
      <c r="B114" s="76" t="s">
        <v>135</v>
      </c>
      <c r="C114" s="76" t="s">
        <v>334</v>
      </c>
      <c r="D114" s="76" t="s">
        <v>335</v>
      </c>
      <c r="E114" s="182" t="s">
        <v>336</v>
      </c>
    </row>
    <row r="115" spans="1:5" x14ac:dyDescent="0.2">
      <c r="A115" s="76" t="str">
        <f>IF(Titelblatt!$BN$2=$B$1,$B115,IF(Titelblatt!$BN$2=$C$1,$C115,IF(Titelblatt!$BN$2=$D$1,$D115,IF(Titelblatt!$BN$2=$E$1,$E115,0))))</f>
        <v>hauteur de support de coulisse</v>
      </c>
      <c r="B115" s="76" t="s">
        <v>136</v>
      </c>
      <c r="C115" s="76" t="s">
        <v>337</v>
      </c>
      <c r="D115" s="76" t="s">
        <v>338</v>
      </c>
      <c r="E115" s="182" t="s">
        <v>339</v>
      </c>
    </row>
    <row r="116" spans="1:5" x14ac:dyDescent="0.2">
      <c r="A116" s="76" t="str">
        <f>IF(Titelblatt!$BN$2=$B$1,$B116,IF(Titelblatt!$BN$2=$C$1,$C116,IF(Titelblatt!$BN$2=$D$1,$D116,IF(Titelblatt!$BN$2=$E$1,$E116,0))))</f>
        <v>Montage</v>
      </c>
      <c r="B116" s="76" t="s">
        <v>67</v>
      </c>
      <c r="C116" s="76" t="s">
        <v>67</v>
      </c>
      <c r="D116" s="76" t="s">
        <v>410</v>
      </c>
      <c r="E116" s="182" t="s">
        <v>411</v>
      </c>
    </row>
    <row r="117" spans="1:5" x14ac:dyDescent="0.2">
      <c r="A117" s="76" t="str">
        <f>IF(Titelblatt!$BN$2=$B$1,$B117,IF(Titelblatt!$BN$2=$C$1,$C117,IF(Titelblatt!$BN$2=$D$1,$D117,IF(Titelblatt!$BN$2=$E$1,$E117,0))))</f>
        <v>support</v>
      </c>
      <c r="B117" s="76" t="s">
        <v>45</v>
      </c>
      <c r="C117" s="76" t="s">
        <v>248</v>
      </c>
      <c r="D117" s="76" t="s">
        <v>248</v>
      </c>
      <c r="E117" s="182" t="s">
        <v>217</v>
      </c>
    </row>
    <row r="118" spans="1:5" x14ac:dyDescent="0.2">
      <c r="A118" s="76" t="str">
        <f>IF(Titelblatt!$BN$2=$B$1,$B118,IF(Titelblatt!$BN$2=$C$1,$C118,IF(Titelblatt!$BN$2=$D$1,$D118,IF(Titelblatt!$BN$2=$E$1,$E118,0))))</f>
        <v>traversée</v>
      </c>
      <c r="B118" s="76" t="s">
        <v>137</v>
      </c>
      <c r="C118" s="76" t="s">
        <v>310</v>
      </c>
      <c r="D118" s="76" t="s">
        <v>218</v>
      </c>
      <c r="E118" s="182" t="s">
        <v>311</v>
      </c>
    </row>
    <row r="119" spans="1:5" x14ac:dyDescent="0.2">
      <c r="A119" s="76" t="str">
        <f>IF(Titelblatt!$BN$2=$B$1,$B119,IF(Titelblatt!$BN$2=$C$1,$C119,IF(Titelblatt!$BN$2=$D$1,$D119,IF(Titelblatt!$BN$2=$E$1,$E119,0))))</f>
        <v>support de manivelle</v>
      </c>
      <c r="B119" s="76" t="s">
        <v>138</v>
      </c>
      <c r="C119" s="76" t="s">
        <v>382</v>
      </c>
      <c r="D119" s="76" t="s">
        <v>383</v>
      </c>
      <c r="E119" s="182" t="s">
        <v>384</v>
      </c>
    </row>
    <row r="120" spans="1:5" x14ac:dyDescent="0.2">
      <c r="A120" s="76" t="str">
        <f>IF(Titelblatt!$BN$2=$B$1,$B120,IF(Titelblatt!$BN$2=$C$1,$C120,IF(Titelblatt!$BN$2=$D$1,$D120,IF(Titelblatt!$BN$2=$E$1,$E120,0))))</f>
        <v>sur</v>
      </c>
      <c r="B120" s="76" t="s">
        <v>143</v>
      </c>
      <c r="C120" s="76" t="s">
        <v>167</v>
      </c>
      <c r="D120" s="76" t="s">
        <v>219</v>
      </c>
      <c r="E120" s="182" t="s">
        <v>220</v>
      </c>
    </row>
    <row r="121" spans="1:5" x14ac:dyDescent="0.2">
      <c r="A121" s="76" t="str">
        <f>IF(Titelblatt!$BN$2=$B$1,$B121,IF(Titelblatt!$BN$2=$C$1,$C121,IF(Titelblatt!$BN$2=$D$1,$D121,IF(Titelblatt!$BN$2=$E$1,$E121,0))))</f>
        <v>Béton</v>
      </c>
      <c r="B121" s="76" t="s">
        <v>141</v>
      </c>
      <c r="C121" s="76" t="s">
        <v>221</v>
      </c>
      <c r="D121" s="76" t="s">
        <v>291</v>
      </c>
      <c r="E121" s="182" t="s">
        <v>222</v>
      </c>
    </row>
    <row r="122" spans="1:5" x14ac:dyDescent="0.2">
      <c r="A122" s="76" t="str">
        <f>IF(Titelblatt!$BN$2=$B$1,$B122,IF(Titelblatt!$BN$2=$C$1,$C122,IF(Titelblatt!$BN$2=$D$1,$D122,IF(Titelblatt!$BN$2=$E$1,$E122,0))))</f>
        <v>bois</v>
      </c>
      <c r="B122" s="76" t="s">
        <v>140</v>
      </c>
      <c r="C122" s="76" t="s">
        <v>370</v>
      </c>
      <c r="D122" s="76" t="s">
        <v>223</v>
      </c>
      <c r="E122" s="182" t="s">
        <v>371</v>
      </c>
    </row>
    <row r="123" spans="1:5" x14ac:dyDescent="0.2">
      <c r="A123" s="76" t="str">
        <f>IF(Titelblatt!$BN$2=$B$1,$B123,IF(Titelblatt!$BN$2=$C$1,$C123,IF(Titelblatt!$BN$2=$D$1,$D123,IF(Titelblatt!$BN$2=$E$1,$E123,0))))</f>
        <v>Tôle</v>
      </c>
      <c r="B123" s="76" t="s">
        <v>139</v>
      </c>
      <c r="C123" s="76" t="s">
        <v>224</v>
      </c>
      <c r="D123" s="76" t="s">
        <v>225</v>
      </c>
      <c r="E123" s="182" t="s">
        <v>300</v>
      </c>
    </row>
    <row r="124" spans="1:5" x14ac:dyDescent="0.2">
      <c r="A124" s="76" t="str">
        <f>IF(Titelblatt!$BN$2=$B$1,$B124,IF(Titelblatt!$BN$2=$C$1,$C124,IF(Titelblatt!$BN$2=$D$1,$D124,IF(Titelblatt!$BN$2=$E$1,$E124,0))))</f>
        <v>métal</v>
      </c>
      <c r="B124" s="76" t="s">
        <v>142</v>
      </c>
      <c r="C124" s="76" t="s">
        <v>168</v>
      </c>
      <c r="D124" s="76" t="s">
        <v>226</v>
      </c>
      <c r="E124" s="182" t="s">
        <v>409</v>
      </c>
    </row>
    <row r="125" spans="1:5" x14ac:dyDescent="0.2">
      <c r="A125" s="76" t="str">
        <f>IF(Titelblatt!$BN$2=$B$1,$B125,IF(Titelblatt!$BN$2=$C$1,$C125,IF(Titelblatt!$BN$2=$D$1,$D125,IF(Titelblatt!$BN$2=$E$1,$E125,0))))</f>
        <v>plaque de insertion</v>
      </c>
      <c r="B125" s="76" t="s">
        <v>230</v>
      </c>
      <c r="C125" s="76" t="s">
        <v>227</v>
      </c>
      <c r="D125" s="76" t="s">
        <v>228</v>
      </c>
      <c r="E125" s="182" t="s">
        <v>249</v>
      </c>
    </row>
    <row r="126" spans="1:5" x14ac:dyDescent="0.2">
      <c r="A126" s="76" t="str">
        <f>IF(Titelblatt!$BN$2=$B$1,$B126,IF(Titelblatt!$BN$2=$C$1,$C126,IF(Titelblatt!$BN$2=$D$1,$D126,IF(Titelblatt!$BN$2=$E$1,$E126,0))))</f>
        <v>support de lamelle</v>
      </c>
      <c r="B126" s="76" t="s">
        <v>232</v>
      </c>
      <c r="C126" s="76" t="s">
        <v>393</v>
      </c>
      <c r="D126" s="76" t="s">
        <v>394</v>
      </c>
      <c r="E126" s="182" t="s">
        <v>395</v>
      </c>
    </row>
    <row r="127" spans="1:5" x14ac:dyDescent="0.2">
      <c r="A127" s="76" t="str">
        <f>IF(Titelblatt!$BN$2=$B$1,$B127,IF(Titelblatt!$BN$2=$C$1,$C127,IF(Titelblatt!$BN$2=$D$1,$D127,IF(Titelblatt!$BN$2=$E$1,$E127,0))))</f>
        <v>clips de lamelle</v>
      </c>
      <c r="B127" s="76" t="s">
        <v>233</v>
      </c>
      <c r="C127" s="76" t="s">
        <v>385</v>
      </c>
      <c r="D127" s="76" t="s">
        <v>386</v>
      </c>
      <c r="E127" s="182" t="s">
        <v>387</v>
      </c>
    </row>
    <row r="128" spans="1:5" x14ac:dyDescent="0.2">
      <c r="A128" s="76" t="str">
        <f>IF(Titelblatt!$BN$2=$B$1,$B128,IF(Titelblatt!$BN$2=$C$1,$C128,IF(Titelblatt!$BN$2=$D$1,$D128,IF(Titelblatt!$BN$2=$E$1,$E128,0))))</f>
        <v>dimension de lamelles par monteur</v>
      </c>
      <c r="B128" s="76" t="s">
        <v>234</v>
      </c>
      <c r="C128" s="76" t="s">
        <v>390</v>
      </c>
      <c r="D128" s="76" t="s">
        <v>391</v>
      </c>
      <c r="E128" s="182" t="s">
        <v>392</v>
      </c>
    </row>
    <row r="129" spans="1:5" x14ac:dyDescent="0.2">
      <c r="A129" s="76" t="str">
        <f>IF(Titelblatt!$BN$2=$B$1,$B129,IF(Titelblatt!$BN$2=$C$1,$C129,IF(Titelblatt!$BN$2=$D$1,$D129,IF(Titelblatt!$BN$2=$E$1,$E129,0))))</f>
        <v>entaille max.</v>
      </c>
      <c r="B129" s="76" t="s">
        <v>235</v>
      </c>
      <c r="C129" s="76" t="s">
        <v>406</v>
      </c>
      <c r="D129" s="76" t="s">
        <v>407</v>
      </c>
      <c r="E129" s="182" t="s">
        <v>408</v>
      </c>
    </row>
    <row r="130" spans="1:5" x14ac:dyDescent="0.2">
      <c r="A130" s="76" t="str">
        <f>IF(Titelblatt!$BN$2=$B$1,$B130,IF(Titelblatt!$BN$2=$C$1,$C130,IF(Titelblatt!$BN$2=$D$1,$D130,IF(Titelblatt!$BN$2=$E$1,$E130,0))))</f>
        <v>équerre de moulure</v>
      </c>
      <c r="B130" s="76" t="s">
        <v>236</v>
      </c>
      <c r="C130" s="76" t="s">
        <v>430</v>
      </c>
      <c r="D130" s="76" t="s">
        <v>431</v>
      </c>
      <c r="E130" s="182" t="s">
        <v>432</v>
      </c>
    </row>
    <row r="131" spans="1:5" x14ac:dyDescent="0.2">
      <c r="A131" s="76" t="str">
        <f>IF(Titelblatt!$BN$2=$B$1,$B131,IF(Titelblatt!$BN$2=$C$1,$C131,IF(Titelblatt!$BN$2=$D$1,$D131,IF(Titelblatt!$BN$2=$E$1,$E131,0))))</f>
        <v>genre d'équerre de moulure</v>
      </c>
      <c r="B131" s="76" t="s">
        <v>237</v>
      </c>
      <c r="C131" s="76" t="s">
        <v>433</v>
      </c>
      <c r="D131" s="76" t="s">
        <v>434</v>
      </c>
      <c r="E131" s="182" t="s">
        <v>435</v>
      </c>
    </row>
    <row r="132" spans="1:5" x14ac:dyDescent="0.2">
      <c r="A132" s="76" t="str">
        <f>IF(Titelblatt!$BN$2=$B$1,$B132,IF(Titelblatt!$BN$2=$C$1,$C132,IF(Titelblatt!$BN$2=$D$1,$D132,IF(Titelblatt!$BN$2=$E$1,$E132,0))))</f>
        <v>hauteur d'équerre de moulure</v>
      </c>
      <c r="B132" s="76" t="s">
        <v>238</v>
      </c>
      <c r="C132" s="76" t="s">
        <v>436</v>
      </c>
      <c r="D132" s="76" t="s">
        <v>437</v>
      </c>
      <c r="E132" s="182" t="s">
        <v>438</v>
      </c>
    </row>
    <row r="133" spans="1:5" x14ac:dyDescent="0.2">
      <c r="A133" s="76" t="str">
        <f>IF(Titelblatt!$BN$2=$B$1,$B133,IF(Titelblatt!$BN$2=$C$1,$C133,IF(Titelblatt!$BN$2=$D$1,$D133,IF(Titelblatt!$BN$2=$E$1,$E133,0))))</f>
        <v>degré</v>
      </c>
      <c r="B133" s="76" t="s">
        <v>240</v>
      </c>
      <c r="C133" s="76" t="s">
        <v>354</v>
      </c>
      <c r="D133" s="76" t="s">
        <v>355</v>
      </c>
      <c r="E133" s="182" t="s">
        <v>356</v>
      </c>
    </row>
    <row r="134" spans="1:5" x14ac:dyDescent="0.2">
      <c r="A134" s="76" t="str">
        <f>IF(Titelblatt!$BN$2=$B$1,$B134,IF(Titelblatt!$BN$2=$C$1,$C134,IF(Titelblatt!$BN$2=$D$1,$D134,IF(Titelblatt!$BN$2=$E$1,$E134,0))))</f>
        <v>connecteur d'accouplement femelle</v>
      </c>
      <c r="B134" s="76" t="s">
        <v>242</v>
      </c>
      <c r="C134" s="76" t="s">
        <v>379</v>
      </c>
      <c r="D134" s="76" t="s">
        <v>380</v>
      </c>
      <c r="E134" s="182" t="s">
        <v>381</v>
      </c>
    </row>
    <row r="135" spans="1:5" x14ac:dyDescent="0.2">
      <c r="A135" s="76" t="str">
        <f>IF(Titelblatt!$BN$2=$B$1,$B135,IF(Titelblatt!$BN$2=$C$1,$C135,IF(Titelblatt!$BN$2=$D$1,$D135,IF(Titelblatt!$BN$2=$E$1,$E135,0))))</f>
        <v>coulisse double</v>
      </c>
      <c r="B135" s="180" t="s">
        <v>562</v>
      </c>
      <c r="C135" s="76" t="s">
        <v>331</v>
      </c>
      <c r="D135" s="76" t="s">
        <v>332</v>
      </c>
      <c r="E135" s="182" t="s">
        <v>333</v>
      </c>
    </row>
    <row r="136" spans="1:5" x14ac:dyDescent="0.2">
      <c r="A136" s="76" t="str">
        <f>IF(Titelblatt!$BN$2=$B$1,$B136,IF(Titelblatt!$BN$2=$C$1,$C136,IF(Titelblatt!$BN$2=$D$1,$D136,IF(Titelblatt!$BN$2=$E$1,$E136,0))))</f>
        <v>angle de linteau (tampon Jetplug)</v>
      </c>
      <c r="B136" s="76" t="s">
        <v>247</v>
      </c>
      <c r="C136" s="76" t="s">
        <v>398</v>
      </c>
      <c r="D136" s="76" t="s">
        <v>399</v>
      </c>
      <c r="E136" s="182" t="s">
        <v>400</v>
      </c>
    </row>
    <row r="137" spans="1:5" x14ac:dyDescent="0.2">
      <c r="A137" s="76" t="str">
        <f>IF(Titelblatt!$BN$2=$B$1,$B137,IF(Titelblatt!$BN$2=$C$1,$C137,IF(Titelblatt!$BN$2=$D$1,$D137,IF(Titelblatt!$BN$2=$E$1,$E137,0))))</f>
        <v>derière la tenture fermé</v>
      </c>
      <c r="B137" s="181" t="s">
        <v>489</v>
      </c>
      <c r="C137" s="76" t="s">
        <v>490</v>
      </c>
      <c r="D137" s="76" t="s">
        <v>491</v>
      </c>
      <c r="E137" s="182" t="s">
        <v>492</v>
      </c>
    </row>
    <row r="138" spans="1:5" x14ac:dyDescent="0.2">
      <c r="A138" s="76" t="str">
        <f>IF(Titelblatt!$BN$2=$B$1,$B138,IF(Titelblatt!$BN$2=$C$1,$C138,IF(Titelblatt!$BN$2=$D$1,$D138,IF(Titelblatt!$BN$2=$E$1,$E138,0))))</f>
        <v xml:space="preserve">hauteure arrière du support </v>
      </c>
      <c r="B138" s="181" t="s">
        <v>501</v>
      </c>
      <c r="C138" s="76" t="s">
        <v>545</v>
      </c>
      <c r="D138" s="76" t="s">
        <v>546</v>
      </c>
      <c r="E138" s="182" t="s">
        <v>547</v>
      </c>
    </row>
    <row r="139" spans="1:5" x14ac:dyDescent="0.2">
      <c r="A139" s="76" t="str">
        <f>IF(Titelblatt!$BN$2=$B$1,$B139,IF(Titelblatt!$BN$2=$C$1,$C139,IF(Titelblatt!$BN$2=$D$1,#REF!,IF(Titelblatt!$BN$2=$E$1,$D139,0))))</f>
        <v>ancrage d' arrêt</v>
      </c>
      <c r="B139" s="181" t="s">
        <v>107</v>
      </c>
      <c r="C139" s="76" t="s">
        <v>559</v>
      </c>
      <c r="D139" s="76" t="s">
        <v>560</v>
      </c>
      <c r="E139" s="182" t="s">
        <v>561</v>
      </c>
    </row>
    <row r="140" spans="1:5" x14ac:dyDescent="0.2">
      <c r="A140" s="76" t="str">
        <f>IF(Titelblatt!$BN$2=$B$1,$B140,IF(Titelblatt!$BN$2=$C$1,$C140,IF(Titelblatt!$BN$2=$D$1,$D140,IF(Titelblatt!$BN$2=$E$1,$E140,0))))</f>
        <v>remarques</v>
      </c>
      <c r="B140" s="181" t="s">
        <v>505</v>
      </c>
      <c r="C140" s="76" t="s">
        <v>548</v>
      </c>
      <c r="D140" s="76" t="s">
        <v>549</v>
      </c>
      <c r="E140" s="182" t="s">
        <v>550</v>
      </c>
    </row>
    <row r="141" spans="1:5" x14ac:dyDescent="0.2">
      <c r="A141" s="76" t="str">
        <f>IF(Titelblatt!$BN$2=$B$1,$B141,IF(Titelblatt!$BN$2=$C$1,$C141,IF(Titelblatt!$BN$2=$D$1,$D141,IF(Titelblatt!$BN$2=$E$1,$E141,0))))</f>
        <v>type</v>
      </c>
      <c r="B141" s="181" t="s">
        <v>506</v>
      </c>
      <c r="C141" s="76" t="s">
        <v>455</v>
      </c>
      <c r="D141" s="76" t="s">
        <v>551</v>
      </c>
      <c r="E141" s="182" t="s">
        <v>456</v>
      </c>
    </row>
    <row r="142" spans="1:5" x14ac:dyDescent="0.2">
      <c r="A142" s="76" t="str">
        <f>IF(Titelblatt!$BN$2=$B$1,$B142,IF(Titelblatt!$BN$2=$C$1,$C142,IF(Titelblatt!$BN$2=$D$1,$D142,IF(Titelblatt!$BN$2=$E$1,$E142,0))))</f>
        <v>coulisse simple</v>
      </c>
      <c r="B142" s="181" t="s">
        <v>516</v>
      </c>
      <c r="C142" s="76" t="s">
        <v>552</v>
      </c>
      <c r="D142" s="76" t="s">
        <v>553</v>
      </c>
      <c r="E142" s="182" t="s">
        <v>554</v>
      </c>
    </row>
    <row r="143" spans="1:5" x14ac:dyDescent="0.2">
      <c r="A143" s="76" t="str">
        <f>IF(Titelblatt!$BN$2=$B$1,$B143,IF(Titelblatt!$BN$2=$C$1,$C143,IF(Titelblatt!$BN$2=$D$1,$D143,IF(Titelblatt!$BN$2=$E$1,$E143,0))))</f>
        <v>panneau droite</v>
      </c>
      <c r="B143" s="181" t="s">
        <v>517</v>
      </c>
      <c r="C143" s="76" t="s">
        <v>603</v>
      </c>
      <c r="D143" s="76" t="s">
        <v>600</v>
      </c>
      <c r="E143" s="182" t="s">
        <v>599</v>
      </c>
    </row>
    <row r="144" spans="1:5" x14ac:dyDescent="0.2">
      <c r="A144" s="76" t="str">
        <f>IF(Titelblatt!$BN$2=$B$1,$B144,IF(Titelblatt!$BN$2=$C$1,$C144,IF(Titelblatt!$BN$2=$D$1,$D144,IF(Titelblatt!$BN$2=$E$1,$E144,0))))</f>
        <v>cheville</v>
      </c>
      <c r="B144" s="181" t="s">
        <v>534</v>
      </c>
      <c r="C144" s="76" t="s">
        <v>602</v>
      </c>
      <c r="D144" s="76" t="s">
        <v>601</v>
      </c>
      <c r="E144" s="182" t="s">
        <v>555</v>
      </c>
    </row>
    <row r="145" spans="1:5" x14ac:dyDescent="0.2">
      <c r="A145" s="76" t="str">
        <f>IF(Titelblatt!$BN$2=$B$1,$B145,IF(Titelblatt!$BN$2=$C$1,$C145,IF(Titelblatt!$BN$2=$D$1,$D145,IF(Titelblatt!$BN$2=$E$1,$E145,0))))</f>
        <v>normal</v>
      </c>
      <c r="B145" s="181" t="s">
        <v>535</v>
      </c>
      <c r="C145" s="76" t="s">
        <v>535</v>
      </c>
      <c r="D145" s="76" t="s">
        <v>535</v>
      </c>
      <c r="E145" s="182" t="s">
        <v>556</v>
      </c>
    </row>
    <row r="146" spans="1:5" x14ac:dyDescent="0.2">
      <c r="A146" s="76" t="str">
        <f>IF(Titelblatt!$BN$2=$B$1,$B146,IF(Titelblatt!$BN$2=$C$1,$C146,IF(Titelblatt!$BN$2=$D$1,$D146,IF(Titelblatt!$BN$2=$E$1,$E146,0))))</f>
        <v>UDG</v>
      </c>
      <c r="B146" s="181" t="s">
        <v>536</v>
      </c>
      <c r="C146" s="76" t="s">
        <v>536</v>
      </c>
      <c r="D146" s="76" t="s">
        <v>536</v>
      </c>
      <c r="E146" s="182" t="s">
        <v>536</v>
      </c>
    </row>
    <row r="147" spans="1:5" x14ac:dyDescent="0.2">
      <c r="A147" s="76" t="str">
        <f>IF(Titelblatt!$BN$2=$B$1,$B147,IF(Titelblatt!$BN$2=$C$1,$C147,IF(Titelblatt!$BN$2=$D$1,$D147,IF(Titelblatt!$BN$2=$E$1,$E147,0))))</f>
        <v>étroite</v>
      </c>
      <c r="B147" s="181" t="s">
        <v>537</v>
      </c>
      <c r="C147" s="76" t="s">
        <v>557</v>
      </c>
      <c r="D147" s="76" t="s">
        <v>604</v>
      </c>
      <c r="E147" s="182" t="s">
        <v>558</v>
      </c>
    </row>
    <row r="148" spans="1:5" x14ac:dyDescent="0.2">
      <c r="A148" s="76" t="str">
        <f>IF(Titelblatt!$BN$2=$B$1,$B148,IF(Titelblatt!$BN$2=$C$1,$C148,IF(Titelblatt!$BN$2=$D$1,$D148,IF(Titelblatt!$BN$2=$E$1,$E148,0))))</f>
        <v>engrenage</v>
      </c>
      <c r="B148" s="197" t="s">
        <v>563</v>
      </c>
      <c r="C148" t="s">
        <v>605</v>
      </c>
      <c r="D148" s="197" t="s">
        <v>606</v>
      </c>
      <c r="E148" t="s">
        <v>564</v>
      </c>
    </row>
    <row r="149" spans="1:5" x14ac:dyDescent="0.2">
      <c r="A149" s="76" t="str">
        <f>IF(Titelblatt!$BN$2=$B$1,$B149,IF(Titelblatt!$BN$2=$C$1,$C149,IF(Titelblatt!$BN$2=$D$1,$D149,IF(Titelblatt!$BN$2=$E$1,$E149,0))))</f>
        <v>avec oeillet</v>
      </c>
      <c r="B149" s="197" t="s">
        <v>565</v>
      </c>
      <c r="C149" t="s">
        <v>566</v>
      </c>
      <c r="D149" s="197" t="s">
        <v>567</v>
      </c>
      <c r="E149" t="s">
        <v>568</v>
      </c>
    </row>
    <row r="150" spans="1:5" x14ac:dyDescent="0.2">
      <c r="A150" s="76" t="str">
        <f>IF(Titelblatt!$BN$2=$B$1,$B150,IF(Titelblatt!$BN$2=$C$1,$C150,IF(Titelblatt!$BN$2=$D$1,$D150,IF(Titelblatt!$BN$2=$E$1,$E150,0))))</f>
        <v>moteur</v>
      </c>
      <c r="B150" s="197" t="s">
        <v>569</v>
      </c>
      <c r="C150" t="s">
        <v>570</v>
      </c>
      <c r="D150" s="197" t="s">
        <v>571</v>
      </c>
      <c r="E150" t="s">
        <v>572</v>
      </c>
    </row>
    <row r="151" spans="1:5" x14ac:dyDescent="0.2">
      <c r="A151" s="76" t="str">
        <f>IF(Titelblatt!$BN$2=$B$1,$B151,IF(Titelblatt!$BN$2=$C$1,$C151,IF(Titelblatt!$BN$2=$D$1,$D151,IF(Titelblatt!$BN$2=$E$1,$E151,0))))</f>
        <v>solaire</v>
      </c>
      <c r="B151" s="197" t="s">
        <v>573</v>
      </c>
      <c r="C151" s="197" t="s">
        <v>574</v>
      </c>
      <c r="D151" s="197" t="s">
        <v>575</v>
      </c>
      <c r="E151" s="197" t="s">
        <v>576</v>
      </c>
    </row>
    <row r="152" spans="1:5" x14ac:dyDescent="0.2">
      <c r="A152" s="76" t="str">
        <f>IF(Titelblatt!$BN$2=$B$1,$B152,IF(Titelblatt!$BN$2=$C$1,$C152,IF(Titelblatt!$BN$2=$D$1,$D152,IF(Titelblatt!$BN$2=$E$1,$E152,0))))</f>
        <v>moteur commandé par radio</v>
      </c>
      <c r="B152" s="42" t="s">
        <v>578</v>
      </c>
      <c r="C152" s="42" t="s">
        <v>579</v>
      </c>
      <c r="D152" t="s">
        <v>580</v>
      </c>
      <c r="E152" t="s">
        <v>581</v>
      </c>
    </row>
    <row r="153" spans="1:5" x14ac:dyDescent="0.2">
      <c r="A153" s="76" t="str">
        <f>IF(Titelblatt!$BN$2=$B$1,$B153,IF(Titelblatt!$BN$2=$C$1,$C153,IF(Titelblatt!$BN$2=$D$1,$D153,IF(Titelblatt!$BN$2=$E$1,$E153,0))))</f>
        <v>pas necessaire pour TAB</v>
      </c>
      <c r="B153" s="180" t="s">
        <v>616</v>
      </c>
      <c r="C153" s="180" t="s">
        <v>617</v>
      </c>
      <c r="D153" s="181" t="s">
        <v>618</v>
      </c>
      <c r="E153" s="181" t="s">
        <v>619</v>
      </c>
    </row>
    <row r="154" spans="1:5" x14ac:dyDescent="0.2">
      <c r="A154" s="76">
        <f>IF(Titelblatt!$BN$2=$B$1,$B154,IF(Titelblatt!$BN$2=$C$1,$C154,IF(Titelblatt!$BN$2=$D$1,$D154,IF(Titelblatt!$BN$2=$E$1,$E154,0))))</f>
        <v>0</v>
      </c>
    </row>
  </sheetData>
  <phoneticPr fontId="19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pageSetUpPr autoPageBreaks="0" fitToPage="1"/>
  </sheetPr>
  <dimension ref="A1:CA63"/>
  <sheetViews>
    <sheetView showGridLines="0" showZeros="0" tabSelected="1" showOutlineSymbols="0" workbookViewId="0">
      <selection activeCell="BN2" sqref="BN2"/>
    </sheetView>
  </sheetViews>
  <sheetFormatPr baseColWidth="10" defaultColWidth="12" defaultRowHeight="12.5" x14ac:dyDescent="0.25"/>
  <cols>
    <col min="1" max="1" width="3.77734375" style="4" customWidth="1"/>
    <col min="2" max="65" width="1.77734375" style="4" customWidth="1"/>
    <col min="66" max="16384" width="12" style="4"/>
  </cols>
  <sheetData>
    <row r="1" spans="1:79" ht="22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96" t="str">
        <f>Sprache!$A$17</f>
        <v>formulaire de cote / de données</v>
      </c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3"/>
      <c r="AL1" s="235" t="str">
        <f>Sprache!$A$20</f>
        <v>N° de commande</v>
      </c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7"/>
      <c r="AX1" s="235" t="str">
        <f>Sprache!$A$21</f>
        <v>K</v>
      </c>
      <c r="AY1" s="236"/>
      <c r="AZ1" s="236"/>
      <c r="BA1" s="236"/>
      <c r="BB1" s="235" t="str">
        <f>Sprache!$A$22</f>
        <v>T</v>
      </c>
      <c r="BC1" s="236"/>
      <c r="BD1" s="236"/>
      <c r="BE1" s="236"/>
      <c r="BF1" s="237"/>
      <c r="BG1" s="303" t="str">
        <f>Sprache!$A$23</f>
        <v>type</v>
      </c>
      <c r="BH1" s="303"/>
      <c r="BI1" s="303"/>
      <c r="BJ1" s="303"/>
      <c r="BK1" s="303"/>
      <c r="BL1" s="303"/>
      <c r="BM1" s="304"/>
      <c r="BN1" s="65" t="s">
        <v>146</v>
      </c>
      <c r="BP1" s="63" t="s">
        <v>147</v>
      </c>
      <c r="BQ1" s="63" t="s">
        <v>151</v>
      </c>
    </row>
    <row r="2" spans="1:79" ht="22" customHeight="1" x14ac:dyDescent="0.4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297" t="str">
        <f>Sprache!$A$18</f>
        <v>GM 200 (P1650)</v>
      </c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03"/>
      <c r="AL2" s="314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F2" s="316"/>
      <c r="BG2" s="309" t="s">
        <v>494</v>
      </c>
      <c r="BH2" s="310"/>
      <c r="BI2" s="310"/>
      <c r="BJ2" s="310"/>
      <c r="BK2" s="310"/>
      <c r="BL2" s="310"/>
      <c r="BM2" s="311"/>
      <c r="BN2" s="66" t="s">
        <v>148</v>
      </c>
      <c r="BP2" s="63" t="s">
        <v>148</v>
      </c>
      <c r="BQ2" s="63" t="s">
        <v>610</v>
      </c>
    </row>
    <row r="3" spans="1:79" ht="22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298">
        <f>Sprache!$A$19</f>
        <v>0</v>
      </c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03"/>
      <c r="AL3" s="7"/>
      <c r="AM3" s="176" t="str">
        <f>Sprache!$A$24</f>
        <v>N° de page</v>
      </c>
      <c r="AN3" s="8"/>
      <c r="AO3" s="8"/>
      <c r="AP3" s="9"/>
      <c r="AQ3" s="10"/>
      <c r="AR3" s="11"/>
      <c r="AS3" s="300"/>
      <c r="AT3" s="300"/>
      <c r="AU3" s="300"/>
      <c r="AV3" s="300"/>
      <c r="AW3" s="300"/>
      <c r="AX3" s="302"/>
      <c r="AY3" s="305" t="str">
        <f>Sprache!$A$25</f>
        <v>nombre de pages</v>
      </c>
      <c r="AZ3" s="306"/>
      <c r="BA3" s="306"/>
      <c r="BB3" s="306"/>
      <c r="BC3" s="306"/>
      <c r="BD3" s="306"/>
      <c r="BE3" s="306"/>
      <c r="BF3" s="306"/>
      <c r="BG3" s="306"/>
      <c r="BH3" s="300"/>
      <c r="BI3" s="300"/>
      <c r="BJ3" s="300"/>
      <c r="BK3" s="300"/>
      <c r="BL3" s="300"/>
      <c r="BM3" s="301"/>
      <c r="BN3" s="218" t="s">
        <v>151</v>
      </c>
      <c r="BP3" s="63" t="s">
        <v>149</v>
      </c>
      <c r="BQ3" s="63" t="s">
        <v>611</v>
      </c>
    </row>
    <row r="4" spans="1:79" ht="22" customHeight="1" x14ac:dyDescent="0.35">
      <c r="A4" s="12" t="str">
        <f>IF("TP"=$BN$3,Sprache!#REF!,Sprache!$A$2)</f>
        <v>Schenker Stores SA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307" t="str">
        <f>Sprache!$A$27</f>
        <v>nombre de stores</v>
      </c>
      <c r="AZ4" s="308"/>
      <c r="BA4" s="308"/>
      <c r="BB4" s="308"/>
      <c r="BC4" s="308"/>
      <c r="BD4" s="308"/>
      <c r="BE4" s="308"/>
      <c r="BF4" s="308"/>
      <c r="BG4" s="308"/>
      <c r="BH4" s="300"/>
      <c r="BI4" s="300"/>
      <c r="BJ4" s="300"/>
      <c r="BK4" s="300"/>
      <c r="BL4" s="300"/>
      <c r="BM4" s="301"/>
      <c r="BP4" s="63" t="s">
        <v>169</v>
      </c>
    </row>
    <row r="5" spans="1:79" ht="17.5" customHeight="1" x14ac:dyDescent="0.3">
      <c r="A5" s="13" t="str">
        <f>IF("TP"=$BN$3,Sprache!#REF!,Sprache!$A$3)</f>
        <v>systèmes de protection contre le soleil et les intempéries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 t="str">
        <f>Sprache!$A$14</f>
        <v>objet:</v>
      </c>
      <c r="W5" s="6"/>
      <c r="X5" s="6"/>
      <c r="Y5" s="6"/>
      <c r="Z5" s="6"/>
      <c r="AA5" s="6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299"/>
      <c r="AY5" s="299"/>
      <c r="AZ5" s="299"/>
      <c r="BA5" s="299"/>
      <c r="BB5" s="299"/>
      <c r="BC5" s="299"/>
      <c r="BD5" s="299"/>
      <c r="BE5" s="299"/>
      <c r="BF5" s="299"/>
      <c r="BG5" s="299"/>
      <c r="BH5" s="299"/>
      <c r="BI5" s="299"/>
      <c r="BJ5" s="299"/>
      <c r="BK5" s="299"/>
      <c r="BL5" s="299"/>
      <c r="BM5" s="14"/>
    </row>
    <row r="6" spans="1:79" ht="17.5" customHeight="1" x14ac:dyDescent="0.3">
      <c r="A6" s="13" t="str">
        <f>IF("TP"=$BN$3,Sprache!#REF!,Sprache!$A$4)</f>
        <v>CH-5012 Schönenwerd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14"/>
    </row>
    <row r="7" spans="1:79" ht="17.5" customHeight="1" x14ac:dyDescent="0.4">
      <c r="A7" s="13" t="str">
        <f>IF("TP"=$BN$3,Sprache!#REF!,Sprache!$A$5)</f>
        <v>Stauwehrstrasse 34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15"/>
      <c r="V7" s="6" t="str">
        <f>Sprache!$A$15</f>
        <v>Rue:</v>
      </c>
      <c r="W7" s="6"/>
      <c r="X7" s="6"/>
      <c r="Y7" s="6"/>
      <c r="Z7" s="6"/>
      <c r="AA7" s="6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14"/>
    </row>
    <row r="8" spans="1:79" ht="17.5" customHeight="1" x14ac:dyDescent="0.3">
      <c r="A8" s="13" t="str">
        <f>IF("EXP"=$BN$3,Sprache!$A$6,IF($BN$3="WV",Sprache!$A$6,Sprache!$A$9))</f>
        <v>Tel. 062 / 858 58 13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14"/>
    </row>
    <row r="9" spans="1:79" ht="17.5" customHeight="1" x14ac:dyDescent="0.3">
      <c r="A9" s="13" t="str">
        <f>IF("EXP"=$BN$3,Sprache!$A$8,IF($BN$3="WV",Sprache!$A$7,Sprache!$A$10))</f>
        <v>Fax 062 / 858 57 56 (Dispo)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 t="str">
        <f>Sprache!$A$16</f>
        <v>NPA, localité:</v>
      </c>
      <c r="W9" s="6"/>
      <c r="X9" s="6"/>
      <c r="Y9" s="6"/>
      <c r="Z9" s="6"/>
      <c r="AA9" s="6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299"/>
      <c r="BH9" s="299"/>
      <c r="BI9" s="299"/>
      <c r="BJ9" s="299"/>
      <c r="BK9" s="299"/>
      <c r="BL9" s="299"/>
      <c r="BM9" s="14"/>
    </row>
    <row r="10" spans="1:79" x14ac:dyDescent="0.25">
      <c r="A10" s="312" t="str">
        <f>IF($BN$3="EXP",Sprache!$A$13,IF($BN$3="WV",Sprache!$A$12,Sprache!$A$11))</f>
        <v>e-mail: dispo@storen.ch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14"/>
      <c r="BQ10"/>
      <c r="BR10"/>
      <c r="BS10"/>
      <c r="BT10"/>
      <c r="BU10"/>
      <c r="BV10"/>
      <c r="BW10"/>
      <c r="BX10"/>
      <c r="BY10"/>
      <c r="BZ10"/>
      <c r="CA10"/>
    </row>
    <row r="11" spans="1:79" ht="17.5" customHeight="1" x14ac:dyDescent="0.25">
      <c r="A11" s="338" t="str">
        <f>Sprache!$A$65</f>
        <v>traitement de surface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40"/>
      <c r="AD11" s="16"/>
      <c r="AE11" s="119" t="str">
        <f>UPPER(Sprache!$A$108)</f>
        <v>AVEC</v>
      </c>
      <c r="AF11" s="111"/>
      <c r="AG11" s="111"/>
      <c r="AH11" s="111"/>
      <c r="AI11" s="177" t="str">
        <f>Sprache!$A$39</f>
        <v>Commande centralisée</v>
      </c>
      <c r="AJ11" s="71"/>
      <c r="AK11" s="111"/>
      <c r="AL11" s="111"/>
      <c r="AM11" s="111"/>
      <c r="AN11" s="111"/>
      <c r="AO11" s="111"/>
      <c r="AP11" s="111"/>
      <c r="AQ11" s="245"/>
      <c r="AR11" s="255"/>
      <c r="AS11" s="120"/>
      <c r="AT11" s="108" t="str">
        <f>Sprache!$A$31</f>
        <v>délai pour</v>
      </c>
      <c r="AU11" s="107"/>
      <c r="AV11" s="107"/>
      <c r="AW11" s="107"/>
      <c r="AX11" s="107"/>
      <c r="AY11" s="198"/>
      <c r="AZ11" s="198"/>
      <c r="BA11" s="199"/>
      <c r="BB11" s="238" t="str">
        <f>Sprache!$A$29</f>
        <v>date</v>
      </c>
      <c r="BC11" s="239"/>
      <c r="BD11" s="239"/>
      <c r="BE11" s="239"/>
      <c r="BF11" s="239"/>
      <c r="BG11" s="240"/>
      <c r="BH11" s="238" t="str">
        <f>Sprache!$A$30</f>
        <v>visa</v>
      </c>
      <c r="BI11" s="239"/>
      <c r="BJ11" s="239"/>
      <c r="BK11" s="239"/>
      <c r="BL11" s="239"/>
      <c r="BM11" s="254"/>
    </row>
    <row r="12" spans="1:79" ht="17.5" customHeight="1" x14ac:dyDescent="0.25">
      <c r="A12" s="106" t="str">
        <f>Sprache!$A$28</f>
        <v>objet</v>
      </c>
      <c r="B12" s="107"/>
      <c r="C12" s="108"/>
      <c r="D12" s="107"/>
      <c r="E12" s="107"/>
      <c r="F12" s="107"/>
      <c r="G12" s="107"/>
      <c r="H12" s="107"/>
      <c r="I12" s="109"/>
      <c r="J12" s="238" t="str">
        <f>Sprache!$A$66</f>
        <v>N° couleur</v>
      </c>
      <c r="K12" s="239"/>
      <c r="L12" s="239"/>
      <c r="M12" s="239"/>
      <c r="N12" s="239"/>
      <c r="O12" s="239"/>
      <c r="P12" s="239"/>
      <c r="Q12" s="239"/>
      <c r="R12" s="240"/>
      <c r="S12" s="238" t="str">
        <f>Sprache!$A$67</f>
        <v>genre de couleur</v>
      </c>
      <c r="T12" s="239"/>
      <c r="U12" s="239"/>
      <c r="V12" s="239"/>
      <c r="W12" s="239"/>
      <c r="X12" s="240"/>
      <c r="Y12" s="238" t="str">
        <f>Sprache!$A$68</f>
        <v>mode trait.</v>
      </c>
      <c r="Z12" s="239"/>
      <c r="AA12" s="239"/>
      <c r="AB12" s="239"/>
      <c r="AC12" s="240"/>
      <c r="AD12" s="16"/>
      <c r="AE12" s="121" t="str">
        <f>UPPER(Sprache!$A$107)</f>
        <v>SANS</v>
      </c>
      <c r="AF12" s="122"/>
      <c r="AG12" s="122"/>
      <c r="AH12" s="122"/>
      <c r="AI12" s="178" t="str">
        <f>AI11</f>
        <v>Commande centralisée</v>
      </c>
      <c r="AJ12" s="122"/>
      <c r="AK12" s="122"/>
      <c r="AL12" s="122"/>
      <c r="AM12" s="122"/>
      <c r="AN12" s="122"/>
      <c r="AO12" s="122"/>
      <c r="AP12" s="122"/>
      <c r="AQ12" s="256"/>
      <c r="AR12" s="258"/>
      <c r="AS12" s="120"/>
      <c r="AT12" s="342" t="str">
        <f>Sprache!$A$32</f>
        <v>relevé de mesures</v>
      </c>
      <c r="AU12" s="343"/>
      <c r="AV12" s="343"/>
      <c r="AW12" s="343"/>
      <c r="AX12" s="343"/>
      <c r="AY12" s="343"/>
      <c r="AZ12" s="343"/>
      <c r="BA12" s="344"/>
      <c r="BB12" s="259"/>
      <c r="BC12" s="260"/>
      <c r="BD12" s="260"/>
      <c r="BE12" s="260"/>
      <c r="BF12" s="260"/>
      <c r="BG12" s="261"/>
      <c r="BH12" s="248"/>
      <c r="BI12" s="249"/>
      <c r="BJ12" s="249"/>
      <c r="BK12" s="249"/>
      <c r="BL12" s="249"/>
      <c r="BM12" s="250"/>
    </row>
    <row r="13" spans="1:79" ht="15" customHeight="1" x14ac:dyDescent="0.25">
      <c r="A13" s="110" t="str">
        <f>Sprache!$A$58&amp;" LVI"</f>
        <v>Coulisse LVI</v>
      </c>
      <c r="B13" s="111"/>
      <c r="C13" s="111"/>
      <c r="D13" s="111"/>
      <c r="E13" s="111"/>
      <c r="F13" s="111"/>
      <c r="G13" s="111"/>
      <c r="H13" s="111"/>
      <c r="I13" s="112"/>
      <c r="J13" s="248"/>
      <c r="K13" s="249"/>
      <c r="L13" s="249"/>
      <c r="M13" s="249"/>
      <c r="N13" s="249"/>
      <c r="O13" s="249"/>
      <c r="P13" s="249"/>
      <c r="Q13" s="249"/>
      <c r="R13" s="262"/>
      <c r="S13" s="248"/>
      <c r="T13" s="249"/>
      <c r="U13" s="249"/>
      <c r="V13" s="249"/>
      <c r="W13" s="249"/>
      <c r="X13" s="262"/>
      <c r="Y13" s="245"/>
      <c r="Z13" s="246"/>
      <c r="AA13" s="246"/>
      <c r="AB13" s="246"/>
      <c r="AC13" s="255"/>
      <c r="AD13" s="16"/>
      <c r="AE13" s="75" t="str">
        <f>Sprache!$A$45</f>
        <v>interruteur:</v>
      </c>
      <c r="AF13" s="123"/>
      <c r="AG13" s="123"/>
      <c r="AH13" s="123"/>
      <c r="AI13" s="71" t="str">
        <f>Sprache!$A$40</f>
        <v>UP blanc</v>
      </c>
      <c r="AJ13" s="124"/>
      <c r="AK13" s="111"/>
      <c r="AL13" s="111"/>
      <c r="AM13" s="111"/>
      <c r="AN13" s="111"/>
      <c r="AO13" s="112"/>
      <c r="AP13" s="245"/>
      <c r="AQ13" s="246"/>
      <c r="AR13" s="255"/>
      <c r="AS13" s="120"/>
      <c r="AT13" s="339" t="str">
        <f>Sprache!$A$33</f>
        <v>semaine d'expédition</v>
      </c>
      <c r="AU13" s="340"/>
      <c r="AV13" s="340"/>
      <c r="AW13" s="340"/>
      <c r="AX13" s="340"/>
      <c r="AY13" s="340"/>
      <c r="AZ13" s="340"/>
      <c r="BA13" s="341"/>
      <c r="BB13" s="226"/>
      <c r="BC13" s="227"/>
      <c r="BD13" s="227"/>
      <c r="BE13" s="227"/>
      <c r="BF13" s="227"/>
      <c r="BG13" s="228"/>
      <c r="BH13" s="251"/>
      <c r="BI13" s="252"/>
      <c r="BJ13" s="252"/>
      <c r="BK13" s="252"/>
      <c r="BL13" s="252"/>
      <c r="BM13" s="253"/>
    </row>
    <row r="14" spans="1:79" ht="15" customHeight="1" x14ac:dyDescent="0.25">
      <c r="A14" s="113" t="str">
        <f>Sprache!$A$58&amp;" RVI"</f>
        <v>Coulisse RVI</v>
      </c>
      <c r="B14" s="114"/>
      <c r="C14" s="114"/>
      <c r="D14" s="114"/>
      <c r="E14" s="114"/>
      <c r="F14" s="114"/>
      <c r="G14" s="114"/>
      <c r="H14" s="114"/>
      <c r="I14" s="115"/>
      <c r="J14" s="251"/>
      <c r="K14" s="252"/>
      <c r="L14" s="252"/>
      <c r="M14" s="252"/>
      <c r="N14" s="252"/>
      <c r="O14" s="252"/>
      <c r="P14" s="252"/>
      <c r="Q14" s="252"/>
      <c r="R14" s="279"/>
      <c r="S14" s="251"/>
      <c r="T14" s="252"/>
      <c r="U14" s="252"/>
      <c r="V14" s="252"/>
      <c r="W14" s="252"/>
      <c r="X14" s="279"/>
      <c r="Y14" s="220"/>
      <c r="Z14" s="229"/>
      <c r="AA14" s="229"/>
      <c r="AB14" s="229"/>
      <c r="AC14" s="221"/>
      <c r="AD14" s="16"/>
      <c r="AE14" s="125"/>
      <c r="AF14" s="120"/>
      <c r="AG14" s="120"/>
      <c r="AH14" s="120"/>
      <c r="AI14" s="72" t="str">
        <f>Sprache!$A$41</f>
        <v>AP blanc</v>
      </c>
      <c r="AJ14" s="126"/>
      <c r="AK14" s="114"/>
      <c r="AL14" s="114"/>
      <c r="AM14" s="114"/>
      <c r="AN14" s="114"/>
      <c r="AO14" s="115"/>
      <c r="AP14" s="220"/>
      <c r="AQ14" s="229"/>
      <c r="AR14" s="221"/>
      <c r="AS14" s="120"/>
      <c r="AT14" s="339" t="str">
        <f>Sprache!$A$34</f>
        <v>livraison anticipée mat. Él.</v>
      </c>
      <c r="AU14" s="340"/>
      <c r="AV14" s="340"/>
      <c r="AW14" s="340"/>
      <c r="AX14" s="340"/>
      <c r="AY14" s="340"/>
      <c r="AZ14" s="340"/>
      <c r="BA14" s="341"/>
      <c r="BB14" s="226"/>
      <c r="BC14" s="227"/>
      <c r="BD14" s="227"/>
      <c r="BE14" s="227"/>
      <c r="BF14" s="227"/>
      <c r="BG14" s="228"/>
      <c r="BH14" s="251"/>
      <c r="BI14" s="252"/>
      <c r="BJ14" s="252"/>
      <c r="BK14" s="252"/>
      <c r="BL14" s="252"/>
      <c r="BM14" s="253"/>
    </row>
    <row r="15" spans="1:79" ht="15" customHeight="1" x14ac:dyDescent="0.25">
      <c r="A15" s="113" t="str">
        <f>Sprache!$A$60</f>
        <v>lamelle</v>
      </c>
      <c r="B15" s="114"/>
      <c r="C15" s="114"/>
      <c r="D15" s="114"/>
      <c r="E15" s="114"/>
      <c r="F15" s="114"/>
      <c r="G15" s="114"/>
      <c r="H15" s="114"/>
      <c r="I15" s="115"/>
      <c r="J15" s="251"/>
      <c r="K15" s="252"/>
      <c r="L15" s="252"/>
      <c r="M15" s="252"/>
      <c r="N15" s="252"/>
      <c r="O15" s="252"/>
      <c r="P15" s="252"/>
      <c r="Q15" s="252"/>
      <c r="R15" s="279"/>
      <c r="S15" s="251"/>
      <c r="T15" s="252"/>
      <c r="U15" s="252"/>
      <c r="V15" s="252"/>
      <c r="W15" s="252"/>
      <c r="X15" s="279"/>
      <c r="Y15" s="220"/>
      <c r="Z15" s="229"/>
      <c r="AA15" s="229"/>
      <c r="AB15" s="229"/>
      <c r="AC15" s="221"/>
      <c r="AD15" s="16"/>
      <c r="AE15" s="127"/>
      <c r="AF15" s="122"/>
      <c r="AG15" s="122"/>
      <c r="AH15" s="122"/>
      <c r="AI15" s="73" t="str">
        <f>Sprache!$A$42</f>
        <v>comb. Blanc</v>
      </c>
      <c r="AJ15" s="128"/>
      <c r="AK15" s="122"/>
      <c r="AL15" s="122"/>
      <c r="AM15" s="122"/>
      <c r="AN15" s="122"/>
      <c r="AO15" s="129"/>
      <c r="AP15" s="256"/>
      <c r="AQ15" s="257"/>
      <c r="AR15" s="258"/>
      <c r="AS15" s="120"/>
      <c r="AT15" s="339" t="str">
        <f>Sprache!$A$35</f>
        <v>livraison anticipée schéma</v>
      </c>
      <c r="AU15" s="340"/>
      <c r="AV15" s="340"/>
      <c r="AW15" s="340"/>
      <c r="AX15" s="340"/>
      <c r="AY15" s="340"/>
      <c r="AZ15" s="340"/>
      <c r="BA15" s="341"/>
      <c r="BB15" s="226"/>
      <c r="BC15" s="227"/>
      <c r="BD15" s="227"/>
      <c r="BE15" s="227"/>
      <c r="BF15" s="227"/>
      <c r="BG15" s="228"/>
      <c r="BH15" s="251"/>
      <c r="BI15" s="252"/>
      <c r="BJ15" s="252"/>
      <c r="BK15" s="252"/>
      <c r="BL15" s="252"/>
      <c r="BM15" s="253"/>
    </row>
    <row r="16" spans="1:79" ht="15" customHeight="1" x14ac:dyDescent="0.25">
      <c r="A16" s="113" t="str">
        <f>Sprache!$A$61</f>
        <v>texte de couleur de lamelle</v>
      </c>
      <c r="B16" s="114"/>
      <c r="C16" s="114"/>
      <c r="D16" s="114"/>
      <c r="E16" s="114"/>
      <c r="F16" s="114"/>
      <c r="G16" s="114"/>
      <c r="H16" s="114"/>
      <c r="I16" s="115"/>
      <c r="J16" s="335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7"/>
      <c r="AD16" s="16"/>
      <c r="AE16" s="130" t="str">
        <f>Sprache!$A$46</f>
        <v>Relais:</v>
      </c>
      <c r="AF16" s="123"/>
      <c r="AG16" s="123"/>
      <c r="AH16" s="123"/>
      <c r="AI16" s="71" t="str">
        <f>Sprache!$A$43</f>
        <v>2 moteurs</v>
      </c>
      <c r="AJ16" s="124"/>
      <c r="AK16" s="111"/>
      <c r="AL16" s="111"/>
      <c r="AM16" s="111"/>
      <c r="AN16" s="111"/>
      <c r="AO16" s="112"/>
      <c r="AP16" s="245"/>
      <c r="AQ16" s="246"/>
      <c r="AR16" s="255"/>
      <c r="AS16" s="120"/>
      <c r="AT16" s="345"/>
      <c r="AU16" s="346"/>
      <c r="AV16" s="346"/>
      <c r="AW16" s="346"/>
      <c r="AX16" s="346"/>
      <c r="AY16" s="346"/>
      <c r="AZ16" s="346"/>
      <c r="BA16" s="347"/>
      <c r="BB16" s="293"/>
      <c r="BC16" s="294"/>
      <c r="BD16" s="294"/>
      <c r="BE16" s="294"/>
      <c r="BF16" s="294"/>
      <c r="BG16" s="295"/>
      <c r="BH16" s="284"/>
      <c r="BI16" s="285"/>
      <c r="BJ16" s="285"/>
      <c r="BK16" s="285"/>
      <c r="BL16" s="285"/>
      <c r="BM16" s="286"/>
    </row>
    <row r="17" spans="1:65" ht="15" customHeight="1" x14ac:dyDescent="0.25">
      <c r="A17" s="116" t="str">
        <f>Sprache!$A$62</f>
        <v>support de coulisse</v>
      </c>
      <c r="B17" s="114"/>
      <c r="C17" s="114"/>
      <c r="D17" s="114"/>
      <c r="E17" s="114"/>
      <c r="F17" s="114"/>
      <c r="G17" s="114"/>
      <c r="H17" s="114"/>
      <c r="I17" s="115"/>
      <c r="J17" s="251"/>
      <c r="K17" s="252"/>
      <c r="L17" s="252"/>
      <c r="M17" s="252"/>
      <c r="N17" s="252"/>
      <c r="O17" s="252"/>
      <c r="P17" s="252"/>
      <c r="Q17" s="252"/>
      <c r="R17" s="279"/>
      <c r="S17" s="251"/>
      <c r="T17" s="252"/>
      <c r="U17" s="252"/>
      <c r="V17" s="252"/>
      <c r="W17" s="252"/>
      <c r="X17" s="279"/>
      <c r="Y17" s="220"/>
      <c r="Z17" s="229"/>
      <c r="AA17" s="229"/>
      <c r="AB17" s="229"/>
      <c r="AC17" s="221"/>
      <c r="AD17" s="16"/>
      <c r="AE17" s="127"/>
      <c r="AF17" s="122"/>
      <c r="AG17" s="122"/>
      <c r="AH17" s="122"/>
      <c r="AI17" s="73" t="str">
        <f>Sprache!$A$44</f>
        <v>3 - 5 moteurs</v>
      </c>
      <c r="AJ17" s="128"/>
      <c r="AK17" s="122"/>
      <c r="AL17" s="122"/>
      <c r="AM17" s="122"/>
      <c r="AN17" s="122"/>
      <c r="AO17" s="129"/>
      <c r="AP17" s="256"/>
      <c r="AQ17" s="257"/>
      <c r="AR17" s="258"/>
      <c r="AS17" s="120"/>
      <c r="AT17" s="287"/>
      <c r="AU17" s="288"/>
      <c r="AV17" s="288"/>
      <c r="AW17" s="288"/>
      <c r="AX17" s="288"/>
      <c r="AY17" s="288"/>
      <c r="AZ17" s="288"/>
      <c r="BA17" s="289"/>
      <c r="BB17" s="290"/>
      <c r="BC17" s="291"/>
      <c r="BD17" s="291"/>
      <c r="BE17" s="291"/>
      <c r="BF17" s="291"/>
      <c r="BG17" s="292"/>
      <c r="BH17" s="281"/>
      <c r="BI17" s="282"/>
      <c r="BJ17" s="282"/>
      <c r="BK17" s="282"/>
      <c r="BL17" s="282"/>
      <c r="BM17" s="283"/>
    </row>
    <row r="18" spans="1:65" ht="15" customHeight="1" x14ac:dyDescent="0.25">
      <c r="A18" s="116" t="str">
        <f>Sprache!$A$59</f>
        <v>Lame finale</v>
      </c>
      <c r="B18" s="114"/>
      <c r="C18" s="114"/>
      <c r="D18" s="114"/>
      <c r="E18" s="114"/>
      <c r="F18" s="114"/>
      <c r="G18" s="114"/>
      <c r="H18" s="114"/>
      <c r="I18" s="115"/>
      <c r="J18" s="278"/>
      <c r="K18" s="252"/>
      <c r="L18" s="252"/>
      <c r="M18" s="252"/>
      <c r="N18" s="252"/>
      <c r="O18" s="252"/>
      <c r="P18" s="252"/>
      <c r="Q18" s="252"/>
      <c r="R18" s="279"/>
      <c r="S18" s="251"/>
      <c r="T18" s="252"/>
      <c r="U18" s="252"/>
      <c r="V18" s="252"/>
      <c r="W18" s="252"/>
      <c r="X18" s="279"/>
      <c r="Y18" s="280"/>
      <c r="Z18" s="229"/>
      <c r="AA18" s="229"/>
      <c r="AB18" s="229"/>
      <c r="AC18" s="221"/>
      <c r="AD18" s="16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31"/>
    </row>
    <row r="19" spans="1:65" ht="15" customHeight="1" x14ac:dyDescent="0.25">
      <c r="A19" s="113" t="str">
        <f>Sprache!$A$127</f>
        <v>clips de lamelle</v>
      </c>
      <c r="B19" s="117"/>
      <c r="C19" s="117"/>
      <c r="D19" s="117"/>
      <c r="E19" s="117"/>
      <c r="F19" s="117"/>
      <c r="G19" s="117"/>
      <c r="H19" s="117"/>
      <c r="I19" s="118"/>
      <c r="J19" s="278"/>
      <c r="K19" s="252"/>
      <c r="L19" s="252"/>
      <c r="M19" s="252"/>
      <c r="N19" s="252"/>
      <c r="O19" s="252"/>
      <c r="P19" s="252"/>
      <c r="Q19" s="252"/>
      <c r="R19" s="279"/>
      <c r="S19" s="251"/>
      <c r="T19" s="252"/>
      <c r="U19" s="252"/>
      <c r="V19" s="252"/>
      <c r="W19" s="252"/>
      <c r="X19" s="279"/>
      <c r="Y19" s="280"/>
      <c r="Z19" s="229"/>
      <c r="AA19" s="229"/>
      <c r="AB19" s="229"/>
      <c r="AC19" s="221"/>
      <c r="AD19" s="16"/>
      <c r="AE19" s="108" t="str">
        <f>Sprache!$A$51</f>
        <v>feuille supplémentaire</v>
      </c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132"/>
      <c r="AS19" s="120"/>
      <c r="AT19" s="108" t="str">
        <f>Sprache!$A$36</f>
        <v>papiers TAB</v>
      </c>
      <c r="AU19" s="204"/>
      <c r="AV19" s="204"/>
      <c r="AW19" s="204"/>
      <c r="AX19" s="204"/>
      <c r="AY19" s="204"/>
      <c r="AZ19" s="204"/>
      <c r="BA19" s="204"/>
      <c r="BB19" s="238" t="str">
        <f>BB11&amp;" TAB"</f>
        <v>date TAB</v>
      </c>
      <c r="BC19" s="239"/>
      <c r="BD19" s="239"/>
      <c r="BE19" s="239"/>
      <c r="BF19" s="239"/>
      <c r="BG19" s="240"/>
      <c r="BH19" s="238" t="str">
        <f>BH11&amp;" TAB"</f>
        <v>visa TAB</v>
      </c>
      <c r="BI19" s="239"/>
      <c r="BJ19" s="239"/>
      <c r="BK19" s="239"/>
      <c r="BL19" s="239"/>
      <c r="BM19" s="254"/>
    </row>
    <row r="20" spans="1:65" ht="15" customHeight="1" x14ac:dyDescent="0.25">
      <c r="A20" s="113" t="str">
        <f>Sprache!$A$126</f>
        <v>support de lamelle</v>
      </c>
      <c r="B20" s="117"/>
      <c r="C20" s="117"/>
      <c r="D20" s="117"/>
      <c r="E20" s="117"/>
      <c r="F20" s="117"/>
      <c r="G20" s="117"/>
      <c r="H20" s="117"/>
      <c r="I20" s="118"/>
      <c r="J20" s="278"/>
      <c r="K20" s="252"/>
      <c r="L20" s="252"/>
      <c r="M20" s="252"/>
      <c r="N20" s="252"/>
      <c r="O20" s="252"/>
      <c r="P20" s="252"/>
      <c r="Q20" s="252"/>
      <c r="R20" s="279"/>
      <c r="S20" s="251"/>
      <c r="T20" s="252"/>
      <c r="U20" s="252"/>
      <c r="V20" s="252"/>
      <c r="W20" s="252"/>
      <c r="X20" s="279"/>
      <c r="Y20" s="280"/>
      <c r="Z20" s="229"/>
      <c r="AA20" s="229"/>
      <c r="AB20" s="229"/>
      <c r="AC20" s="221"/>
      <c r="AD20" s="20"/>
      <c r="AE20" s="70" t="str">
        <f>Sprache!$A$52</f>
        <v>croquis</v>
      </c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245"/>
      <c r="AR20" s="255"/>
      <c r="AS20" s="120"/>
      <c r="AT20" s="245"/>
      <c r="AU20" s="255"/>
      <c r="AV20" s="71" t="str">
        <f>Sprache!$A$37</f>
        <v>dessin</v>
      </c>
      <c r="AW20" s="111"/>
      <c r="AX20" s="111"/>
      <c r="AY20" s="111"/>
      <c r="AZ20" s="111"/>
      <c r="BA20" s="111"/>
      <c r="BB20" s="259"/>
      <c r="BC20" s="260"/>
      <c r="BD20" s="260"/>
      <c r="BE20" s="260"/>
      <c r="BF20" s="260"/>
      <c r="BG20" s="261"/>
      <c r="BH20" s="245"/>
      <c r="BI20" s="246"/>
      <c r="BJ20" s="246"/>
      <c r="BK20" s="246"/>
      <c r="BL20" s="246"/>
      <c r="BM20" s="247"/>
    </row>
    <row r="21" spans="1:65" ht="15" customHeight="1" x14ac:dyDescent="0.25">
      <c r="A21" s="113" t="str">
        <f>Sprache!$A$60&amp;"-"&amp;Sprache!$A$141</f>
        <v>lamelle-type</v>
      </c>
      <c r="B21" s="117"/>
      <c r="C21" s="117"/>
      <c r="D21" s="117"/>
      <c r="E21" s="117"/>
      <c r="F21" s="117"/>
      <c r="G21" s="117"/>
      <c r="H21" s="117"/>
      <c r="I21" s="118"/>
      <c r="J21" s="275" t="s">
        <v>514</v>
      </c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7"/>
      <c r="Y21" s="222"/>
      <c r="Z21" s="223"/>
      <c r="AA21" s="223"/>
      <c r="AB21" s="223"/>
      <c r="AC21" s="224"/>
      <c r="AD21" s="16"/>
      <c r="AE21" s="74" t="str">
        <f>Sprache!$A$53</f>
        <v>plans d'architecte</v>
      </c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220"/>
      <c r="AR21" s="221"/>
      <c r="AS21" s="120"/>
      <c r="AT21" s="220"/>
      <c r="AU21" s="221"/>
      <c r="AV21" s="72" t="str">
        <f>Sprache!$A$38</f>
        <v>liste de pièces</v>
      </c>
      <c r="AW21" s="114"/>
      <c r="AX21" s="114"/>
      <c r="AY21" s="114"/>
      <c r="AZ21" s="114"/>
      <c r="BA21" s="114"/>
      <c r="BB21" s="226"/>
      <c r="BC21" s="227"/>
      <c r="BD21" s="227"/>
      <c r="BE21" s="227"/>
      <c r="BF21" s="227"/>
      <c r="BG21" s="228"/>
      <c r="BH21" s="220"/>
      <c r="BI21" s="229"/>
      <c r="BJ21" s="229"/>
      <c r="BK21" s="229"/>
      <c r="BL21" s="229"/>
      <c r="BM21" s="230"/>
    </row>
    <row r="22" spans="1:65" ht="15" customHeight="1" x14ac:dyDescent="0.25">
      <c r="A22" s="329" t="str">
        <f>Sprache!$A$128&amp;" (J/N)"</f>
        <v>dimension de lamelles par monteur (J/N)</v>
      </c>
      <c r="B22" s="330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1"/>
      <c r="Y22" s="222"/>
      <c r="Z22" s="223"/>
      <c r="AA22" s="223"/>
      <c r="AB22" s="223"/>
      <c r="AC22" s="224"/>
      <c r="AD22" s="16"/>
      <c r="AE22" s="133" t="str">
        <f>Sprache!$A$54</f>
        <v>commande</v>
      </c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256"/>
      <c r="AR22" s="258"/>
      <c r="AS22" s="120"/>
      <c r="AT22" s="242"/>
      <c r="AU22" s="265"/>
      <c r="AV22" s="332"/>
      <c r="AW22" s="333"/>
      <c r="AX22" s="333"/>
      <c r="AY22" s="333"/>
      <c r="AZ22" s="333"/>
      <c r="BA22" s="334"/>
      <c r="BB22" s="269"/>
      <c r="BC22" s="270"/>
      <c r="BD22" s="270"/>
      <c r="BE22" s="270"/>
      <c r="BF22" s="270"/>
      <c r="BG22" s="271"/>
      <c r="BH22" s="242"/>
      <c r="BI22" s="243"/>
      <c r="BJ22" s="243"/>
      <c r="BK22" s="243"/>
      <c r="BL22" s="243"/>
      <c r="BM22" s="244"/>
    </row>
    <row r="23" spans="1:65" ht="15" customHeight="1" x14ac:dyDescent="0.25">
      <c r="A23" s="326" t="str">
        <f>Sprache!$A$63</f>
        <v>hauteurs de lambrequin (gh en mm)</v>
      </c>
      <c r="B23" s="327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8"/>
      <c r="AD23" s="16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6"/>
      <c r="AR23" s="136"/>
      <c r="AS23" s="120"/>
      <c r="AT23" s="136"/>
      <c r="AU23" s="136"/>
      <c r="AV23" s="135"/>
      <c r="AW23" s="135"/>
      <c r="AX23" s="135"/>
      <c r="AY23" s="135"/>
      <c r="AZ23" s="135"/>
      <c r="BA23" s="135"/>
      <c r="BB23" s="137"/>
      <c r="BC23" s="137"/>
      <c r="BD23" s="137"/>
      <c r="BE23" s="137"/>
      <c r="BF23" s="137"/>
      <c r="BG23" s="137"/>
      <c r="BH23" s="136"/>
      <c r="BI23" s="136"/>
      <c r="BJ23" s="136"/>
      <c r="BK23" s="136"/>
      <c r="BL23" s="136"/>
      <c r="BM23" s="138"/>
    </row>
    <row r="24" spans="1:65" ht="15" customHeight="1" x14ac:dyDescent="0.25">
      <c r="A24" s="21"/>
      <c r="B24" s="22" t="s">
        <v>111</v>
      </c>
      <c r="C24" s="22"/>
      <c r="D24" s="22"/>
      <c r="E24" s="22"/>
      <c r="F24" s="22"/>
      <c r="G24" s="22"/>
      <c r="H24" s="22"/>
      <c r="K24" s="22"/>
      <c r="L24" s="22" t="str">
        <f>Sprache!$A$64</f>
        <v>pas</v>
      </c>
      <c r="M24" s="22"/>
      <c r="N24" s="22"/>
      <c r="O24" s="22"/>
      <c r="P24" s="22"/>
      <c r="Q24" s="22"/>
      <c r="R24" s="22"/>
      <c r="S24" s="22"/>
      <c r="T24" s="22"/>
      <c r="U24" s="83" t="s">
        <v>103</v>
      </c>
      <c r="V24" s="83"/>
      <c r="W24" s="83"/>
      <c r="X24" s="83"/>
      <c r="Y24" s="16"/>
      <c r="Z24" s="16"/>
      <c r="AA24" s="16"/>
      <c r="AB24" s="16"/>
      <c r="AC24" s="20"/>
      <c r="AD24" s="16"/>
      <c r="AE24" s="238" t="str">
        <f>Sprache!$A$47</f>
        <v>commande RADIO</v>
      </c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  <c r="AZ24" s="239"/>
      <c r="BA24" s="239"/>
      <c r="BB24" s="239"/>
      <c r="BC24" s="239"/>
      <c r="BD24" s="239"/>
      <c r="BE24" s="239"/>
      <c r="BF24" s="239"/>
      <c r="BG24" s="239"/>
      <c r="BH24" s="239"/>
      <c r="BI24" s="239"/>
      <c r="BJ24" s="239"/>
      <c r="BK24" s="239"/>
      <c r="BL24" s="239"/>
      <c r="BM24" s="254"/>
    </row>
    <row r="25" spans="1:65" ht="15" customHeight="1" x14ac:dyDescent="0.25">
      <c r="A25" s="86" t="s">
        <v>86</v>
      </c>
      <c r="B25" s="80"/>
      <c r="C25" s="82"/>
      <c r="D25" s="23"/>
      <c r="E25" s="80" t="s">
        <v>92</v>
      </c>
      <c r="F25" s="80"/>
      <c r="G25" s="80"/>
      <c r="H25" s="23"/>
      <c r="I25" s="80" t="s">
        <v>53</v>
      </c>
      <c r="J25" s="80"/>
      <c r="K25" s="80"/>
      <c r="L25" s="24"/>
      <c r="M25" s="81" t="s">
        <v>99</v>
      </c>
      <c r="N25" s="81"/>
      <c r="O25" s="81"/>
      <c r="P25" s="25"/>
      <c r="Q25" s="80"/>
      <c r="R25" s="80"/>
      <c r="S25" s="80"/>
      <c r="T25" s="23"/>
      <c r="U25" s="80" t="s">
        <v>60</v>
      </c>
      <c r="V25" s="80"/>
      <c r="W25" s="80"/>
      <c r="X25" s="23"/>
      <c r="Y25" s="24"/>
      <c r="Z25" s="25"/>
      <c r="AA25" s="23"/>
      <c r="AB25" s="23"/>
      <c r="AC25" s="26"/>
      <c r="AD25" s="16"/>
      <c r="AE25" s="119" t="str">
        <f>Sprache!$A$48</f>
        <v>émetteur manuel 1 canal</v>
      </c>
      <c r="AF25" s="139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1"/>
      <c r="AR25" s="141"/>
      <c r="AS25" s="112"/>
      <c r="AT25" s="245"/>
      <c r="AU25" s="246"/>
      <c r="AV25" s="255"/>
      <c r="AW25" s="119" t="str">
        <f>Sprache!$A$50</f>
        <v>émetteur mural</v>
      </c>
      <c r="AX25" s="140"/>
      <c r="AY25" s="140"/>
      <c r="AZ25" s="140"/>
      <c r="BA25" s="140"/>
      <c r="BB25" s="142"/>
      <c r="BC25" s="142"/>
      <c r="BD25" s="142"/>
      <c r="BE25" s="142"/>
      <c r="BF25" s="142"/>
      <c r="BG25" s="142"/>
      <c r="BH25" s="141"/>
      <c r="BI25" s="141"/>
      <c r="BJ25" s="143"/>
      <c r="BK25" s="245"/>
      <c r="BL25" s="246"/>
      <c r="BM25" s="247"/>
    </row>
    <row r="26" spans="1:65" ht="15" customHeight="1" x14ac:dyDescent="0.25">
      <c r="A26" s="86" t="s">
        <v>87</v>
      </c>
      <c r="B26" s="80">
        <v>380</v>
      </c>
      <c r="C26" s="82">
        <v>380</v>
      </c>
      <c r="D26" s="23"/>
      <c r="E26" s="80" t="s">
        <v>50</v>
      </c>
      <c r="F26" s="80"/>
      <c r="G26" s="80"/>
      <c r="H26" s="23"/>
      <c r="I26" s="80" t="s">
        <v>96</v>
      </c>
      <c r="J26" s="80"/>
      <c r="K26" s="80"/>
      <c r="L26" s="24"/>
      <c r="M26" s="81" t="s">
        <v>57</v>
      </c>
      <c r="N26" s="81"/>
      <c r="O26" s="81"/>
      <c r="P26" s="25"/>
      <c r="Q26" s="80"/>
      <c r="R26" s="80"/>
      <c r="S26" s="80"/>
      <c r="T26" s="23"/>
      <c r="U26" s="80" t="s">
        <v>61</v>
      </c>
      <c r="V26" s="80"/>
      <c r="W26" s="80"/>
      <c r="X26" s="23"/>
      <c r="Y26" s="24"/>
      <c r="Z26" s="25"/>
      <c r="AA26" s="23"/>
      <c r="AB26" s="23"/>
      <c r="AC26" s="26"/>
      <c r="AD26" s="16"/>
      <c r="AE26" s="144" t="str">
        <f>Sprache!$A$49</f>
        <v>émetteur manuel 4 canaux</v>
      </c>
      <c r="AF26" s="145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146"/>
      <c r="AR26" s="146"/>
      <c r="AS26" s="147"/>
      <c r="AT26" s="256"/>
      <c r="AU26" s="257"/>
      <c r="AV26" s="258"/>
      <c r="AW26" s="201"/>
      <c r="AX26" s="202"/>
      <c r="AY26" s="202"/>
      <c r="AZ26" s="202"/>
      <c r="BA26" s="202"/>
      <c r="BB26" s="148"/>
      <c r="BC26" s="148"/>
      <c r="BD26" s="148"/>
      <c r="BE26" s="148"/>
      <c r="BF26" s="148"/>
      <c r="BG26" s="148"/>
      <c r="BH26" s="146"/>
      <c r="BI26" s="146"/>
      <c r="BJ26" s="149"/>
      <c r="BK26" s="256"/>
      <c r="BL26" s="257"/>
      <c r="BM26" s="273"/>
    </row>
    <row r="27" spans="1:65" ht="15" customHeight="1" x14ac:dyDescent="0.25">
      <c r="A27" s="86" t="s">
        <v>88</v>
      </c>
      <c r="B27" s="80"/>
      <c r="C27" s="82"/>
      <c r="D27" s="23"/>
      <c r="E27" s="80" t="s">
        <v>93</v>
      </c>
      <c r="F27" s="80"/>
      <c r="G27" s="80"/>
      <c r="H27" s="23"/>
      <c r="I27" s="80" t="s">
        <v>54</v>
      </c>
      <c r="J27" s="80"/>
      <c r="K27" s="80">
        <v>360</v>
      </c>
      <c r="L27" s="24"/>
      <c r="M27" s="81" t="s">
        <v>100</v>
      </c>
      <c r="N27" s="81"/>
      <c r="O27" s="81"/>
      <c r="P27" s="25"/>
      <c r="Q27" s="80"/>
      <c r="R27" s="80"/>
      <c r="S27" s="80"/>
      <c r="T27" s="23"/>
      <c r="U27" s="80" t="s">
        <v>62</v>
      </c>
      <c r="V27" s="80"/>
      <c r="W27" s="80"/>
      <c r="X27" s="23"/>
      <c r="Y27" s="24"/>
      <c r="Z27" s="25"/>
      <c r="AA27" s="23"/>
      <c r="AB27" s="23"/>
      <c r="AC27" s="26"/>
      <c r="AD27" s="16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50" t="str">
        <f>Sprache!$A$134</f>
        <v>connecteur d'accouplement femelle</v>
      </c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256"/>
      <c r="BL27" s="257"/>
      <c r="BM27" s="273"/>
    </row>
    <row r="28" spans="1:65" ht="15" customHeight="1" x14ac:dyDescent="0.25">
      <c r="A28" s="86" t="s">
        <v>89</v>
      </c>
      <c r="B28" s="80"/>
      <c r="C28" s="82"/>
      <c r="D28" s="23"/>
      <c r="E28" s="80" t="s">
        <v>51</v>
      </c>
      <c r="F28" s="80"/>
      <c r="G28" s="80"/>
      <c r="H28" s="23"/>
      <c r="I28" s="80" t="s">
        <v>97</v>
      </c>
      <c r="J28" s="80"/>
      <c r="K28" s="80"/>
      <c r="L28" s="24"/>
      <c r="M28" s="81" t="s">
        <v>58</v>
      </c>
      <c r="N28" s="81"/>
      <c r="O28" s="81"/>
      <c r="P28" s="25"/>
      <c r="Q28" s="80"/>
      <c r="R28" s="80"/>
      <c r="S28" s="80"/>
      <c r="T28" s="23"/>
      <c r="U28" s="80" t="s">
        <v>63</v>
      </c>
      <c r="V28" s="80"/>
      <c r="W28" s="80"/>
      <c r="X28" s="23"/>
      <c r="Y28" s="24"/>
      <c r="Z28" s="25"/>
      <c r="AA28" s="23"/>
      <c r="AB28" s="23"/>
      <c r="AC28" s="26"/>
      <c r="AD28" s="16"/>
      <c r="AE28" s="151" t="str">
        <f>Sprache!$A$55</f>
        <v>livraison anticipée supports</v>
      </c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3"/>
      <c r="AR28" s="153"/>
      <c r="AS28" s="132"/>
      <c r="AT28" s="317"/>
      <c r="AU28" s="318"/>
      <c r="AV28" s="319"/>
      <c r="AW28" s="151"/>
      <c r="AX28" s="152"/>
      <c r="AY28" s="152"/>
      <c r="AZ28" s="152"/>
      <c r="BA28" s="152"/>
      <c r="BB28" s="154"/>
      <c r="BC28" s="154"/>
      <c r="BD28" s="154"/>
      <c r="BE28" s="154"/>
      <c r="BF28" s="154"/>
      <c r="BG28" s="154"/>
      <c r="BH28" s="153"/>
      <c r="BI28" s="153"/>
      <c r="BJ28" s="153"/>
      <c r="BK28" s="322"/>
      <c r="BL28" s="322"/>
      <c r="BM28" s="323"/>
    </row>
    <row r="29" spans="1:65" ht="15" customHeight="1" x14ac:dyDescent="0.25">
      <c r="A29" s="86" t="s">
        <v>90</v>
      </c>
      <c r="B29" s="80"/>
      <c r="C29" s="82"/>
      <c r="D29" s="23"/>
      <c r="E29" s="80" t="s">
        <v>94</v>
      </c>
      <c r="F29" s="80"/>
      <c r="G29" s="80"/>
      <c r="H29" s="23"/>
      <c r="I29" s="80" t="s">
        <v>55</v>
      </c>
      <c r="J29" s="80"/>
      <c r="K29" s="80"/>
      <c r="L29" s="24"/>
      <c r="M29" s="81" t="s">
        <v>101</v>
      </c>
      <c r="N29" s="81"/>
      <c r="O29" s="81"/>
      <c r="P29" s="25"/>
      <c r="Q29" s="80"/>
      <c r="R29" s="80"/>
      <c r="S29" s="80"/>
      <c r="T29" s="23"/>
      <c r="U29" s="80" t="s">
        <v>64</v>
      </c>
      <c r="V29" s="80"/>
      <c r="W29" s="80"/>
      <c r="X29" s="23"/>
      <c r="Y29" s="24"/>
      <c r="Z29" s="25"/>
      <c r="AA29" s="23"/>
      <c r="AB29" s="23"/>
      <c r="AC29" s="26"/>
      <c r="AD29" s="16"/>
      <c r="AE29" s="70" t="str">
        <f>Sprache!$A$56</f>
        <v>livraison anticipée matériel électrique</v>
      </c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245"/>
      <c r="AX29" s="255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55"/>
    </row>
    <row r="30" spans="1:65" ht="15" customHeight="1" x14ac:dyDescent="0.25">
      <c r="A30" s="86" t="s">
        <v>91</v>
      </c>
      <c r="B30" s="80"/>
      <c r="C30" s="82"/>
      <c r="D30" s="23"/>
      <c r="E30" s="80" t="s">
        <v>52</v>
      </c>
      <c r="F30" s="80"/>
      <c r="G30" s="80"/>
      <c r="H30" s="23"/>
      <c r="I30" s="80" t="s">
        <v>98</v>
      </c>
      <c r="J30" s="80"/>
      <c r="K30" s="80"/>
      <c r="L30" s="24"/>
      <c r="M30" s="81" t="s">
        <v>59</v>
      </c>
      <c r="N30" s="81"/>
      <c r="O30" s="81"/>
      <c r="P30" s="25"/>
      <c r="Q30" s="80"/>
      <c r="R30" s="80"/>
      <c r="S30" s="80"/>
      <c r="T30" s="23"/>
      <c r="U30" s="80" t="s">
        <v>65</v>
      </c>
      <c r="V30" s="80"/>
      <c r="W30" s="80"/>
      <c r="X30" s="23"/>
      <c r="Y30" s="24"/>
      <c r="Z30" s="25"/>
      <c r="AA30" s="23"/>
      <c r="AB30" s="23"/>
      <c r="AC30" s="26"/>
      <c r="AD30" s="20"/>
      <c r="AE30" s="156" t="str">
        <f>Sprache!$A$57</f>
        <v>adresse:</v>
      </c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31"/>
    </row>
    <row r="31" spans="1:65" ht="15" customHeight="1" x14ac:dyDescent="0.25">
      <c r="A31" s="93" t="s">
        <v>49</v>
      </c>
      <c r="B31" s="94"/>
      <c r="C31" s="95"/>
      <c r="D31" s="96"/>
      <c r="E31" s="94" t="s">
        <v>95</v>
      </c>
      <c r="F31" s="94"/>
      <c r="G31" s="94"/>
      <c r="H31" s="96"/>
      <c r="I31" s="94" t="s">
        <v>56</v>
      </c>
      <c r="J31" s="94"/>
      <c r="K31" s="94"/>
      <c r="L31" s="97"/>
      <c r="M31" s="94" t="s">
        <v>102</v>
      </c>
      <c r="N31" s="94"/>
      <c r="O31" s="94"/>
      <c r="P31" s="96"/>
      <c r="Q31" s="94"/>
      <c r="R31" s="94"/>
      <c r="S31" s="94"/>
      <c r="T31" s="96"/>
      <c r="U31" s="94" t="s">
        <v>66</v>
      </c>
      <c r="V31" s="94"/>
      <c r="W31" s="94"/>
      <c r="X31" s="96"/>
      <c r="Y31" s="96"/>
      <c r="Z31" s="96"/>
      <c r="AA31" s="96"/>
      <c r="AB31" s="96"/>
      <c r="AC31" s="98"/>
      <c r="AD31" s="16"/>
      <c r="AE31" s="125"/>
      <c r="AF31" s="321"/>
      <c r="AG31" s="321"/>
      <c r="AH31" s="321"/>
      <c r="AI31" s="321"/>
      <c r="AJ31" s="321"/>
      <c r="AK31" s="321"/>
      <c r="AL31" s="321"/>
      <c r="AM31" s="321"/>
      <c r="AN31" s="321"/>
      <c r="AO31" s="321"/>
      <c r="AP31" s="321"/>
      <c r="AQ31" s="321"/>
      <c r="AR31" s="321"/>
      <c r="AS31" s="321"/>
      <c r="AT31" s="321"/>
      <c r="AU31" s="321"/>
      <c r="AV31" s="321"/>
      <c r="AW31" s="321"/>
      <c r="AX31" s="321"/>
      <c r="AY31" s="321"/>
      <c r="AZ31" s="321"/>
      <c r="BA31" s="321"/>
      <c r="BB31" s="321"/>
      <c r="BC31" s="321"/>
      <c r="BD31" s="321"/>
      <c r="BE31" s="321"/>
      <c r="BF31" s="321"/>
      <c r="BG31" s="321"/>
      <c r="BH31" s="321"/>
      <c r="BI31" s="321"/>
      <c r="BJ31" s="321"/>
      <c r="BK31" s="321"/>
      <c r="BL31" s="321"/>
      <c r="BM31" s="131"/>
    </row>
    <row r="32" spans="1:65" ht="15" customHeight="1" x14ac:dyDescent="0.25">
      <c r="A32" s="85"/>
      <c r="B32" s="9"/>
      <c r="C32" s="9"/>
      <c r="D32" s="9"/>
      <c r="E32" s="9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6"/>
      <c r="AE32" s="125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31"/>
    </row>
    <row r="33" spans="1:65" ht="15" customHeight="1" x14ac:dyDescent="0.25">
      <c r="A33" s="27" t="str">
        <f>Sprache!$A$69</f>
        <v>Code de mode de traitement:</v>
      </c>
      <c r="B33" s="18"/>
      <c r="C33" s="18"/>
      <c r="D33" s="18"/>
      <c r="E33" s="18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8"/>
      <c r="AD33" s="16"/>
      <c r="AE33" s="125"/>
      <c r="AF33" s="321"/>
      <c r="AG33" s="321"/>
      <c r="AH33" s="321"/>
      <c r="AI33" s="321"/>
      <c r="AJ33" s="321"/>
      <c r="AK33" s="321"/>
      <c r="AL33" s="321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321"/>
      <c r="AZ33" s="321"/>
      <c r="BA33" s="321"/>
      <c r="BB33" s="321"/>
      <c r="BC33" s="321"/>
      <c r="BD33" s="321"/>
      <c r="BE33" s="321"/>
      <c r="BF33" s="321"/>
      <c r="BG33" s="321"/>
      <c r="BH33" s="321"/>
      <c r="BI33" s="321"/>
      <c r="BJ33" s="321"/>
      <c r="BK33" s="321"/>
      <c r="BL33" s="321"/>
      <c r="BM33" s="131"/>
    </row>
    <row r="34" spans="1:65" ht="15" customHeight="1" x14ac:dyDescent="0.25">
      <c r="A34" s="21">
        <v>1</v>
      </c>
      <c r="B34" s="89" t="s">
        <v>112</v>
      </c>
      <c r="C34" s="28"/>
      <c r="D34" s="28" t="str">
        <f>Sprache!$A$70</f>
        <v>thermolaqué (poudré)</v>
      </c>
      <c r="E34" s="28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20"/>
      <c r="AD34" s="16"/>
      <c r="AE34" s="125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31"/>
    </row>
    <row r="35" spans="1:65" ht="15" customHeight="1" x14ac:dyDescent="0.25">
      <c r="A35" s="21">
        <v>5</v>
      </c>
      <c r="B35" s="89" t="s">
        <v>112</v>
      </c>
      <c r="C35" s="28"/>
      <c r="D35" s="28" t="str">
        <f>Sprache!$A$71</f>
        <v>anodisé incolore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20"/>
      <c r="AD35" s="16"/>
      <c r="AE35" s="156"/>
      <c r="AF35" s="321"/>
      <c r="AG35" s="321"/>
      <c r="AH35" s="321"/>
      <c r="AI35" s="321"/>
      <c r="AJ35" s="321"/>
      <c r="AK35" s="321"/>
      <c r="AL35" s="321"/>
      <c r="AM35" s="321"/>
      <c r="AN35" s="321"/>
      <c r="AO35" s="321"/>
      <c r="AP35" s="321"/>
      <c r="AQ35" s="321"/>
      <c r="AR35" s="321"/>
      <c r="AS35" s="321"/>
      <c r="AT35" s="321"/>
      <c r="AU35" s="321"/>
      <c r="AV35" s="321"/>
      <c r="AW35" s="321"/>
      <c r="AX35" s="321"/>
      <c r="AY35" s="321"/>
      <c r="AZ35" s="321"/>
      <c r="BA35" s="321"/>
      <c r="BB35" s="321"/>
      <c r="BC35" s="321"/>
      <c r="BD35" s="321"/>
      <c r="BE35" s="321"/>
      <c r="BF35" s="321"/>
      <c r="BG35" s="321"/>
      <c r="BH35" s="321"/>
      <c r="BI35" s="321"/>
      <c r="BJ35" s="321"/>
      <c r="BK35" s="321"/>
      <c r="BL35" s="321"/>
      <c r="BM35" s="131"/>
    </row>
    <row r="36" spans="1:65" ht="15" customHeight="1" x14ac:dyDescent="0.25">
      <c r="A36" s="21">
        <v>6</v>
      </c>
      <c r="B36" s="89" t="s">
        <v>112</v>
      </c>
      <c r="C36" s="28"/>
      <c r="D36" s="28" t="str">
        <f>Sprache!$A$72</f>
        <v>anodisé coloré, mat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20"/>
      <c r="AD36" s="16"/>
      <c r="AE36" s="125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31"/>
    </row>
    <row r="37" spans="1:65" ht="15" customHeight="1" x14ac:dyDescent="0.25">
      <c r="A37" s="21">
        <v>7</v>
      </c>
      <c r="B37" s="89" t="s">
        <v>112</v>
      </c>
      <c r="C37" s="28"/>
      <c r="D37" s="28" t="str">
        <f>Sprache!$A$73</f>
        <v>anodisé coloré, brillant</v>
      </c>
      <c r="E37" s="16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0"/>
      <c r="AD37" s="16"/>
      <c r="AE37" s="125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0"/>
      <c r="BB37" s="320"/>
      <c r="BC37" s="320"/>
      <c r="BD37" s="320"/>
      <c r="BE37" s="320"/>
      <c r="BF37" s="320"/>
      <c r="BG37" s="320"/>
      <c r="BH37" s="320"/>
      <c r="BI37" s="320"/>
      <c r="BJ37" s="320"/>
      <c r="BK37" s="320"/>
      <c r="BL37" s="320"/>
      <c r="BM37" s="131"/>
    </row>
    <row r="38" spans="1:65" ht="15" customHeight="1" x14ac:dyDescent="0.25">
      <c r="A38" s="30">
        <v>14</v>
      </c>
      <c r="B38" s="90" t="s">
        <v>112</v>
      </c>
      <c r="C38" s="91"/>
      <c r="D38" s="91" t="str">
        <f>Sprache!$A$74</f>
        <v>brut</v>
      </c>
      <c r="E38" s="92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19"/>
      <c r="AD38" s="16"/>
      <c r="AE38" s="127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59"/>
    </row>
    <row r="39" spans="1:65" ht="15" customHeight="1" x14ac:dyDescent="0.25">
      <c r="A39" s="21" t="str">
        <f>Sprache!$A$75</f>
        <v>support de lambrequin et de cadre</v>
      </c>
      <c r="I39" s="16"/>
      <c r="J39" s="16"/>
      <c r="K39" s="16"/>
      <c r="L39" s="16"/>
      <c r="M39" s="16"/>
      <c r="T39" s="16"/>
      <c r="U39" s="16"/>
      <c r="V39" s="16"/>
      <c r="W39" s="16"/>
      <c r="AD39" s="16"/>
      <c r="BM39" s="40"/>
    </row>
    <row r="40" spans="1:65" ht="15" customHeight="1" x14ac:dyDescent="0.25">
      <c r="A40" s="31"/>
      <c r="B40" s="268"/>
      <c r="C40" s="268"/>
      <c r="D40" s="268"/>
      <c r="E40" s="268"/>
      <c r="F40" s="268"/>
      <c r="G40" s="268"/>
      <c r="H40" s="268"/>
      <c r="I40" s="324" t="str">
        <f>Sprache!A76&amp;"  90 / TR 1"</f>
        <v>Code  90 / TR 1</v>
      </c>
      <c r="J40" s="325"/>
      <c r="K40" s="325"/>
      <c r="L40" s="325"/>
      <c r="M40" s="325"/>
      <c r="N40" s="325"/>
      <c r="O40" s="68"/>
      <c r="P40" s="68"/>
      <c r="Q40" s="68"/>
      <c r="R40" s="241" t="str">
        <f>Sprache!A76&amp;"  92 / TR 3"</f>
        <v>Code  92 / TR 3</v>
      </c>
      <c r="S40" s="241"/>
      <c r="T40" s="241"/>
      <c r="U40" s="241"/>
      <c r="V40" s="241"/>
      <c r="W40" s="241"/>
      <c r="X40" s="68"/>
      <c r="Y40" s="68"/>
      <c r="Z40" s="68"/>
      <c r="AA40" s="241" t="str">
        <f>Sprache!A76&amp;"  95 / TR 6"</f>
        <v>Code  95 / TR 6</v>
      </c>
      <c r="AB40" s="241"/>
      <c r="AC40" s="241"/>
      <c r="AD40" s="241"/>
      <c r="AE40" s="241"/>
      <c r="AF40" s="241"/>
      <c r="AG40" s="68"/>
      <c r="AH40" s="68"/>
      <c r="AI40" s="68"/>
      <c r="AJ40" s="241" t="str">
        <f>Sprache!A76&amp;"  96 / TR 7"</f>
        <v>Code  96 / TR 7</v>
      </c>
      <c r="AK40" s="241"/>
      <c r="AL40" s="241"/>
      <c r="AM40" s="241"/>
      <c r="AN40" s="241"/>
      <c r="AO40" s="241"/>
      <c r="AP40" s="68"/>
      <c r="AQ40" s="68"/>
      <c r="AR40" s="68"/>
      <c r="AS40" s="241" t="str">
        <f>Sprache!A76&amp;"  97 / TR 8"</f>
        <v>Code  97 / TR 8</v>
      </c>
      <c r="AT40" s="241"/>
      <c r="AU40" s="241"/>
      <c r="AV40" s="241"/>
      <c r="AW40" s="241"/>
      <c r="AX40" s="241"/>
      <c r="AY40" s="68"/>
      <c r="AZ40" s="68"/>
      <c r="BA40" s="68"/>
      <c r="BB40" s="69"/>
      <c r="BC40" s="69"/>
      <c r="BD40" s="241" t="str">
        <f>Sprache!A76&amp;"  98 / TR 9"</f>
        <v>Code  98 / TR 9</v>
      </c>
      <c r="BE40" s="241"/>
      <c r="BF40" s="241"/>
      <c r="BG40" s="241"/>
      <c r="BH40" s="241"/>
      <c r="BI40" s="241"/>
      <c r="BJ40" s="241"/>
      <c r="BK40" s="32"/>
      <c r="BL40" s="32"/>
      <c r="BM40" s="14"/>
    </row>
    <row r="41" spans="1:65" ht="15" customHeight="1" x14ac:dyDescent="0.25">
      <c r="A41" s="31"/>
      <c r="BB41" s="32"/>
      <c r="BC41" s="32"/>
      <c r="BK41" s="32"/>
      <c r="BL41" s="32"/>
      <c r="BM41" s="14"/>
    </row>
    <row r="42" spans="1:65" ht="15" customHeight="1" x14ac:dyDescent="0.25">
      <c r="A42" s="31"/>
      <c r="BB42" s="32"/>
      <c r="BC42" s="32"/>
      <c r="BK42" s="32"/>
      <c r="BL42" s="32"/>
      <c r="BM42" s="14"/>
    </row>
    <row r="43" spans="1:65" s="35" customFormat="1" ht="15" customHeight="1" x14ac:dyDescent="0.4">
      <c r="A43" s="3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32"/>
      <c r="BC43" s="32"/>
      <c r="BD43" s="4"/>
      <c r="BE43" s="4"/>
      <c r="BF43" s="4"/>
      <c r="BG43" s="4"/>
      <c r="BH43" s="4"/>
      <c r="BI43" s="4"/>
      <c r="BJ43" s="4"/>
      <c r="BK43" s="32"/>
      <c r="BL43" s="32"/>
      <c r="BM43" s="34"/>
    </row>
    <row r="44" spans="1:65" s="35" customFormat="1" ht="15" customHeight="1" x14ac:dyDescent="0.4">
      <c r="A44" s="3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32"/>
      <c r="BC44" s="32"/>
      <c r="BD44" s="4"/>
      <c r="BE44" s="4"/>
      <c r="BF44" s="4"/>
      <c r="BG44" s="4"/>
      <c r="BH44" s="4"/>
      <c r="BI44" s="4"/>
      <c r="BJ44" s="4"/>
      <c r="BK44" s="32"/>
      <c r="BL44" s="32"/>
      <c r="BM44" s="34"/>
    </row>
    <row r="45" spans="1:65" s="35" customFormat="1" ht="15" customHeight="1" x14ac:dyDescent="0.4">
      <c r="A45" s="3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1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32"/>
      <c r="BC45" s="32"/>
      <c r="BD45" s="4"/>
      <c r="BE45" s="4"/>
      <c r="BF45" s="4"/>
      <c r="BG45" s="4"/>
      <c r="BH45" s="4"/>
      <c r="BI45" s="4"/>
      <c r="BJ45" s="4"/>
      <c r="BK45" s="32"/>
      <c r="BL45" s="32"/>
      <c r="BM45" s="34"/>
    </row>
    <row r="46" spans="1:65" s="35" customFormat="1" ht="15" customHeight="1" x14ac:dyDescent="0.4">
      <c r="A46" s="77"/>
      <c r="B46" s="274" t="str">
        <f>Sprache!$A$77&amp;" / "&amp;Sprache!$A$52&amp;":"</f>
        <v>Remarques / croquis:</v>
      </c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/>
      <c r="AT46" s="274"/>
      <c r="AU46" s="231" t="str">
        <f>Sprache!$A$129&amp;" "&amp;Sprache!$A$137</f>
        <v>entaille max. derière la tenture fermé</v>
      </c>
      <c r="AV46" s="231"/>
      <c r="AW46" s="231"/>
      <c r="AX46" s="231"/>
      <c r="AY46" s="231"/>
      <c r="AZ46" s="231"/>
      <c r="BA46" s="231"/>
      <c r="BB46" s="231"/>
      <c r="BC46" s="231"/>
      <c r="BD46" s="231"/>
      <c r="BE46" s="231"/>
      <c r="BF46" s="231"/>
      <c r="BG46" s="231"/>
      <c r="BH46" s="231"/>
      <c r="BI46" s="231"/>
      <c r="BJ46" s="231"/>
      <c r="BK46" s="231"/>
      <c r="BL46" s="231"/>
      <c r="BM46" s="232"/>
    </row>
    <row r="47" spans="1:65" s="35" customFormat="1" ht="15" customHeight="1" x14ac:dyDescent="0.4">
      <c r="A47" s="33"/>
      <c r="B47" s="225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33"/>
      <c r="BH47" s="233"/>
      <c r="BI47" s="233"/>
      <c r="BJ47" s="233"/>
      <c r="BK47" s="233"/>
      <c r="BL47" s="233"/>
      <c r="BM47" s="234"/>
    </row>
    <row r="48" spans="1:65" s="35" customFormat="1" ht="15" customHeight="1" x14ac:dyDescent="0.4">
      <c r="A48" s="33"/>
      <c r="B48" s="225"/>
      <c r="C48" s="2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34"/>
    </row>
    <row r="49" spans="1:66" s="35" customFormat="1" ht="15" customHeight="1" x14ac:dyDescent="0.4">
      <c r="A49" s="33"/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34"/>
    </row>
    <row r="50" spans="1:66" s="35" customFormat="1" ht="15" customHeight="1" x14ac:dyDescent="0.4">
      <c r="A50" s="33"/>
      <c r="B50" s="225"/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34"/>
    </row>
    <row r="51" spans="1:66" s="35" customFormat="1" ht="15" customHeight="1" x14ac:dyDescent="0.4">
      <c r="A51" s="33"/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  <c r="AN51" s="225"/>
      <c r="AO51" s="225"/>
      <c r="AP51" s="225"/>
      <c r="AQ51" s="225"/>
      <c r="AR51" s="225"/>
      <c r="AS51" s="225"/>
      <c r="AT51" s="225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34"/>
    </row>
    <row r="52" spans="1:66" s="35" customFormat="1" ht="15" customHeight="1" x14ac:dyDescent="0.4">
      <c r="A52" s="33"/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  <c r="AS52" s="225"/>
      <c r="AT52" s="225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34"/>
    </row>
    <row r="53" spans="1:66" s="35" customFormat="1" ht="15" customHeight="1" x14ac:dyDescent="0.4">
      <c r="A53" s="33"/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34"/>
    </row>
    <row r="54" spans="1:66" s="35" customFormat="1" ht="15" customHeight="1" x14ac:dyDescent="0.4">
      <c r="A54" s="33"/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34"/>
    </row>
    <row r="55" spans="1:66" s="35" customFormat="1" ht="15" customHeight="1" x14ac:dyDescent="0.4">
      <c r="A55" s="33"/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5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5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34"/>
    </row>
    <row r="56" spans="1:66" s="35" customFormat="1" ht="15" customHeight="1" x14ac:dyDescent="0.4">
      <c r="A56" s="33"/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5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34"/>
    </row>
    <row r="57" spans="1:66" s="35" customFormat="1" ht="15" customHeight="1" x14ac:dyDescent="0.4">
      <c r="A57" s="33"/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34"/>
    </row>
    <row r="58" spans="1:66" s="35" customFormat="1" ht="15" customHeight="1" x14ac:dyDescent="0.4">
      <c r="A58" s="33"/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5"/>
      <c r="AH58" s="225"/>
      <c r="AI58" s="225"/>
      <c r="AJ58" s="225"/>
      <c r="AK58" s="225"/>
      <c r="AL58" s="225"/>
      <c r="AM58" s="225"/>
      <c r="AN58" s="225"/>
      <c r="AO58" s="225"/>
      <c r="AP58" s="225"/>
      <c r="AQ58" s="225"/>
      <c r="AR58" s="225"/>
      <c r="AS58" s="225"/>
      <c r="AT58" s="225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34"/>
    </row>
    <row r="59" spans="1:66" s="35" customFormat="1" ht="15" customHeight="1" thickBot="1" x14ac:dyDescent="0.45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8"/>
      <c r="AY59" s="38"/>
      <c r="AZ59" s="38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9"/>
    </row>
    <row r="60" spans="1:66" s="35" customFormat="1" ht="15" customHeight="1" x14ac:dyDescent="0.4">
      <c r="A60" s="266" t="s">
        <v>511</v>
      </c>
      <c r="B60" s="267"/>
      <c r="C60" s="267"/>
      <c r="D60" s="267"/>
      <c r="E60" s="267"/>
      <c r="F60" s="267"/>
      <c r="G60" s="267"/>
      <c r="H60" s="267"/>
      <c r="I60" s="267"/>
      <c r="J60" s="267"/>
      <c r="K60" s="267"/>
      <c r="L60" s="263" t="s">
        <v>607</v>
      </c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  <c r="AM60" s="264"/>
      <c r="AN60" s="264"/>
      <c r="AO60" s="264"/>
      <c r="AP60" s="264"/>
      <c r="AQ60" s="264"/>
      <c r="AR60" s="264"/>
      <c r="AS60" s="264"/>
      <c r="AT60" s="264"/>
      <c r="AU60" s="264"/>
      <c r="AV60" s="264"/>
      <c r="AW60" s="264"/>
      <c r="AX60" s="264"/>
      <c r="AY60" s="264"/>
      <c r="AZ60" s="264"/>
      <c r="BA60" s="264"/>
      <c r="BB60" s="264"/>
      <c r="BC60" s="264"/>
      <c r="BD60" s="272" t="str">
        <f>"14.05.2018/AX Ver. "&amp;$BN$60</f>
        <v>14.05.2018/AX Ver. 2</v>
      </c>
      <c r="BE60" s="272"/>
      <c r="BF60" s="272"/>
      <c r="BG60" s="272"/>
      <c r="BH60" s="272"/>
      <c r="BI60" s="272"/>
      <c r="BJ60" s="272"/>
      <c r="BK60" s="272"/>
      <c r="BL60" s="272"/>
      <c r="BM60" s="272"/>
      <c r="BN60" s="67">
        <v>2</v>
      </c>
    </row>
    <row r="61" spans="1:66" s="35" customFormat="1" ht="15" customHeight="1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</row>
    <row r="62" spans="1:66" s="35" customFormat="1" ht="15" customHeigh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</row>
    <row r="63" spans="1:66" ht="15" customHeight="1" x14ac:dyDescent="0.25"/>
  </sheetData>
  <sheetProtection sheet="1" objects="1" scenarios="1" selectLockedCells="1"/>
  <mergeCells count="128">
    <mergeCell ref="BH19:BM19"/>
    <mergeCell ref="Y19:AC19"/>
    <mergeCell ref="J16:AC16"/>
    <mergeCell ref="J20:R20"/>
    <mergeCell ref="S20:X20"/>
    <mergeCell ref="Y20:AC20"/>
    <mergeCell ref="A11:AC11"/>
    <mergeCell ref="AB9:BL9"/>
    <mergeCell ref="AQ11:AR11"/>
    <mergeCell ref="BH14:BM14"/>
    <mergeCell ref="AP13:AR13"/>
    <mergeCell ref="J19:R19"/>
    <mergeCell ref="S19:X19"/>
    <mergeCell ref="S14:X14"/>
    <mergeCell ref="Y14:AC14"/>
    <mergeCell ref="J14:R14"/>
    <mergeCell ref="AT14:BA14"/>
    <mergeCell ref="AT12:BA12"/>
    <mergeCell ref="AT13:BA13"/>
    <mergeCell ref="AT15:BA15"/>
    <mergeCell ref="AT16:BA16"/>
    <mergeCell ref="AQ12:AR12"/>
    <mergeCell ref="S12:X12"/>
    <mergeCell ref="Y12:AC12"/>
    <mergeCell ref="B56:AT56"/>
    <mergeCell ref="Y22:AC22"/>
    <mergeCell ref="AT28:AV28"/>
    <mergeCell ref="AF37:BL37"/>
    <mergeCell ref="AF31:BL31"/>
    <mergeCell ref="AF33:BL33"/>
    <mergeCell ref="AF35:BL35"/>
    <mergeCell ref="B55:AT55"/>
    <mergeCell ref="BK27:BM27"/>
    <mergeCell ref="AE24:BM24"/>
    <mergeCell ref="B52:AT52"/>
    <mergeCell ref="B53:AT53"/>
    <mergeCell ref="BK25:BM25"/>
    <mergeCell ref="BK28:BM28"/>
    <mergeCell ref="AW29:AX29"/>
    <mergeCell ref="I40:N40"/>
    <mergeCell ref="AJ40:AO40"/>
    <mergeCell ref="AT26:AV26"/>
    <mergeCell ref="AQ22:AR22"/>
    <mergeCell ref="A23:AC23"/>
    <mergeCell ref="A22:X22"/>
    <mergeCell ref="AV22:BA22"/>
    <mergeCell ref="AP14:AR14"/>
    <mergeCell ref="AP15:AR15"/>
    <mergeCell ref="BB14:BG14"/>
    <mergeCell ref="BB15:BG15"/>
    <mergeCell ref="J12:R12"/>
    <mergeCell ref="L1:AJ1"/>
    <mergeCell ref="L2:AJ2"/>
    <mergeCell ref="L3:AJ3"/>
    <mergeCell ref="AB7:BL7"/>
    <mergeCell ref="BH3:BM3"/>
    <mergeCell ref="AS3:AX3"/>
    <mergeCell ref="BH4:BM4"/>
    <mergeCell ref="BG1:BM1"/>
    <mergeCell ref="AB5:BL5"/>
    <mergeCell ref="AY3:BG3"/>
    <mergeCell ref="AY4:BG4"/>
    <mergeCell ref="BG2:BM2"/>
    <mergeCell ref="A10:U10"/>
    <mergeCell ref="AL2:BF2"/>
    <mergeCell ref="BH15:BM15"/>
    <mergeCell ref="J15:R15"/>
    <mergeCell ref="S15:X15"/>
    <mergeCell ref="Y15:AC15"/>
    <mergeCell ref="J18:R18"/>
    <mergeCell ref="S18:X18"/>
    <mergeCell ref="Y18:AC18"/>
    <mergeCell ref="BH17:BM17"/>
    <mergeCell ref="BH16:BM16"/>
    <mergeCell ref="AT17:BA17"/>
    <mergeCell ref="J17:R17"/>
    <mergeCell ref="S17:X17"/>
    <mergeCell ref="Y17:AC17"/>
    <mergeCell ref="BB17:BG17"/>
    <mergeCell ref="BB16:BG16"/>
    <mergeCell ref="L60:BC60"/>
    <mergeCell ref="AT22:AU22"/>
    <mergeCell ref="B47:AT47"/>
    <mergeCell ref="B48:AT48"/>
    <mergeCell ref="B49:AT49"/>
    <mergeCell ref="B50:AT50"/>
    <mergeCell ref="B51:AT51"/>
    <mergeCell ref="AQ20:AR20"/>
    <mergeCell ref="A60:K60"/>
    <mergeCell ref="AS40:AX40"/>
    <mergeCell ref="B40:H40"/>
    <mergeCell ref="R40:W40"/>
    <mergeCell ref="AA40:AF40"/>
    <mergeCell ref="B58:AT58"/>
    <mergeCell ref="BB20:BG20"/>
    <mergeCell ref="AT20:AU20"/>
    <mergeCell ref="AT21:AU21"/>
    <mergeCell ref="BB22:BG22"/>
    <mergeCell ref="BD60:BM60"/>
    <mergeCell ref="BK26:BM26"/>
    <mergeCell ref="B46:AT46"/>
    <mergeCell ref="AT25:AV25"/>
    <mergeCell ref="B57:AT57"/>
    <mergeCell ref="J21:X21"/>
    <mergeCell ref="AQ21:AR21"/>
    <mergeCell ref="Y21:AC21"/>
    <mergeCell ref="B54:AT54"/>
    <mergeCell ref="BB21:BG21"/>
    <mergeCell ref="BH21:BM21"/>
    <mergeCell ref="AU46:BM47"/>
    <mergeCell ref="AX1:BA1"/>
    <mergeCell ref="BB1:BF1"/>
    <mergeCell ref="AL1:AW1"/>
    <mergeCell ref="BB19:BG19"/>
    <mergeCell ref="BD40:BJ40"/>
    <mergeCell ref="BH22:BM22"/>
    <mergeCell ref="BH20:BM20"/>
    <mergeCell ref="BH12:BM12"/>
    <mergeCell ref="BH13:BM13"/>
    <mergeCell ref="BH11:BM11"/>
    <mergeCell ref="BB11:BG11"/>
    <mergeCell ref="BB13:BG13"/>
    <mergeCell ref="AP16:AR16"/>
    <mergeCell ref="AP17:AR17"/>
    <mergeCell ref="BB12:BG12"/>
    <mergeCell ref="S13:X13"/>
    <mergeCell ref="Y13:AC13"/>
    <mergeCell ref="J13:R13"/>
  </mergeCells>
  <phoneticPr fontId="0" type="noConversion"/>
  <dataValidations count="2">
    <dataValidation type="list" allowBlank="1" showInputMessage="1" showErrorMessage="1" sqref="BN2" xr:uid="{00000000-0002-0000-0100-000000000000}">
      <formula1>$BP$1:$BP$4</formula1>
    </dataValidation>
    <dataValidation type="list" allowBlank="1" showInputMessage="1" showErrorMessage="1" sqref="BN3" xr:uid="{00000000-0002-0000-0100-000001000000}">
      <formula1>$BQ$1:$BQ$3</formula1>
    </dataValidation>
  </dataValidations>
  <printOptions horizontalCentered="1" verticalCentered="1"/>
  <pageMargins left="0.59055118110236227" right="0.59055118110236227" top="0.39370078740157483" bottom="0.39370078740157483" header="0.39370078740157483" footer="0.39370078740157483"/>
  <pageSetup paperSize="9" scale="81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ictPub.Image.6" shapeId="4097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76200</xdr:colOff>
                <xdr:row>2</xdr:row>
                <xdr:rowOff>19050</xdr:rowOff>
              </to>
            </anchor>
          </objectPr>
        </oleObject>
      </mc:Choice>
      <mc:Fallback>
        <oleObject progId="PictPub.Image.6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pageSetUpPr autoPageBreaks="0" fitToPage="1"/>
  </sheetPr>
  <dimension ref="A1:BK60"/>
  <sheetViews>
    <sheetView showGridLines="0" showZeros="0" showOutlineSymbols="0" topLeftCell="A2" workbookViewId="0">
      <selection activeCell="AF2" sqref="AF2:AI2"/>
    </sheetView>
  </sheetViews>
  <sheetFormatPr baseColWidth="10" defaultColWidth="12" defaultRowHeight="12.5" x14ac:dyDescent="0.25"/>
  <cols>
    <col min="1" max="1" width="3.77734375" style="4" customWidth="1"/>
    <col min="2" max="21" width="1.77734375" style="4" customWidth="1"/>
    <col min="22" max="63" width="2.33203125" style="4" customWidth="1"/>
    <col min="64" max="64" width="12" style="4"/>
    <col min="65" max="66" width="10.77734375" style="4" customWidth="1"/>
    <col min="67" max="16384" width="12" style="4"/>
  </cols>
  <sheetData>
    <row r="1" spans="1:63" ht="18" customHeight="1" x14ac:dyDescent="0.4">
      <c r="A1" s="43"/>
      <c r="B1" s="44"/>
      <c r="C1" s="44"/>
      <c r="D1" s="44"/>
      <c r="E1" s="44"/>
      <c r="F1" s="44"/>
      <c r="G1" s="44"/>
      <c r="H1" s="44"/>
      <c r="I1" s="45"/>
      <c r="J1" s="45"/>
      <c r="K1" s="407" t="str">
        <f>Titelblatt!L2</f>
        <v>GM 200 (P1650)</v>
      </c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9"/>
      <c r="AF1" s="413" t="str">
        <f>Sprache!$A$24</f>
        <v>N° de page</v>
      </c>
      <c r="AG1" s="414"/>
      <c r="AH1" s="414"/>
      <c r="AI1" s="415"/>
      <c r="AJ1" s="416" t="str">
        <f>Sprache!$A$26</f>
        <v>nbre pages</v>
      </c>
      <c r="AK1" s="417"/>
      <c r="AL1" s="417"/>
      <c r="AM1" s="418"/>
      <c r="AN1" s="46"/>
      <c r="AO1" s="395" t="str">
        <f>Titelblatt!$AL$1&amp;" "&amp;Titelblatt!$AX$1&amp;" "&amp;Titelblatt!$BB$1</f>
        <v>N° de commande K T</v>
      </c>
      <c r="AP1" s="396"/>
      <c r="AQ1" s="396"/>
      <c r="AR1" s="396"/>
      <c r="AS1" s="396"/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7"/>
      <c r="BF1" s="395" t="str">
        <f>Titelblatt!BG1</f>
        <v>type</v>
      </c>
      <c r="BG1" s="396"/>
      <c r="BH1" s="396"/>
      <c r="BI1" s="396"/>
      <c r="BJ1" s="396"/>
      <c r="BK1" s="426"/>
    </row>
    <row r="2" spans="1:63" ht="22" customHeight="1" x14ac:dyDescent="0.25">
      <c r="A2" s="47"/>
      <c r="B2" s="48"/>
      <c r="C2" s="48"/>
      <c r="D2" s="48"/>
      <c r="E2" s="48"/>
      <c r="F2" s="48"/>
      <c r="G2" s="48"/>
      <c r="H2" s="48"/>
      <c r="I2" s="49"/>
      <c r="J2" s="49"/>
      <c r="K2" s="410">
        <f>Titelblatt!L3</f>
        <v>0</v>
      </c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2"/>
      <c r="AF2" s="419"/>
      <c r="AG2" s="420"/>
      <c r="AH2" s="420"/>
      <c r="AI2" s="421"/>
      <c r="AJ2" s="419"/>
      <c r="AK2" s="420"/>
      <c r="AL2" s="420"/>
      <c r="AM2" s="421"/>
      <c r="AN2" s="50"/>
      <c r="AO2" s="398">
        <f>Titelblatt!$AL$2</f>
        <v>0</v>
      </c>
      <c r="AP2" s="399"/>
      <c r="AQ2" s="399"/>
      <c r="AR2" s="399"/>
      <c r="AS2" s="399"/>
      <c r="AT2" s="399"/>
      <c r="AU2" s="399"/>
      <c r="AV2" s="399"/>
      <c r="AW2" s="399"/>
      <c r="AX2" s="399"/>
      <c r="AY2" s="399"/>
      <c r="AZ2" s="399"/>
      <c r="BA2" s="399"/>
      <c r="BB2" s="399"/>
      <c r="BC2" s="399"/>
      <c r="BD2" s="399"/>
      <c r="BE2" s="400"/>
      <c r="BF2" s="398" t="str">
        <f>Titelblatt!$BG$2</f>
        <v>P1650</v>
      </c>
      <c r="BG2" s="399"/>
      <c r="BH2" s="399"/>
      <c r="BI2" s="399"/>
      <c r="BJ2" s="399"/>
      <c r="BK2" s="427"/>
    </row>
    <row r="3" spans="1:63" ht="16" customHeight="1" x14ac:dyDescent="0.25">
      <c r="A3" s="47"/>
      <c r="B3" s="48"/>
      <c r="C3" s="48"/>
      <c r="D3" s="48"/>
      <c r="E3" s="48"/>
      <c r="F3" s="48"/>
      <c r="G3" s="48"/>
      <c r="H3" s="48"/>
      <c r="I3" s="51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1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3"/>
      <c r="BH3" s="52"/>
      <c r="BI3" s="52"/>
      <c r="BJ3" s="52"/>
      <c r="BK3" s="54"/>
    </row>
    <row r="4" spans="1:63" ht="16.75" customHeight="1" x14ac:dyDescent="0.35">
      <c r="A4" s="55"/>
      <c r="B4" s="56" t="str">
        <f>Sprache!$A$78</f>
        <v>colonne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8"/>
      <c r="V4" s="368"/>
      <c r="W4" s="369"/>
      <c r="X4" s="369"/>
      <c r="Y4" s="369"/>
      <c r="Z4" s="369"/>
      <c r="AA4" s="369"/>
      <c r="AB4" s="368"/>
      <c r="AC4" s="369"/>
      <c r="AD4" s="369"/>
      <c r="AE4" s="369"/>
      <c r="AF4" s="369"/>
      <c r="AG4" s="369"/>
      <c r="AH4" s="368"/>
      <c r="AI4" s="369"/>
      <c r="AJ4" s="369"/>
      <c r="AK4" s="369"/>
      <c r="AL4" s="369"/>
      <c r="AM4" s="369"/>
      <c r="AN4" s="368"/>
      <c r="AO4" s="369"/>
      <c r="AP4" s="369"/>
      <c r="AQ4" s="369"/>
      <c r="AR4" s="369"/>
      <c r="AS4" s="369"/>
      <c r="AT4" s="368"/>
      <c r="AU4" s="369"/>
      <c r="AV4" s="369"/>
      <c r="AW4" s="369"/>
      <c r="AX4" s="369"/>
      <c r="AY4" s="369"/>
      <c r="AZ4" s="368"/>
      <c r="BA4" s="369"/>
      <c r="BB4" s="369"/>
      <c r="BC4" s="369"/>
      <c r="BD4" s="369"/>
      <c r="BE4" s="369"/>
      <c r="BF4" s="368"/>
      <c r="BG4" s="369"/>
      <c r="BH4" s="369"/>
      <c r="BI4" s="369"/>
      <c r="BJ4" s="369"/>
      <c r="BK4" s="370"/>
    </row>
    <row r="5" spans="1:63" ht="16" customHeight="1" x14ac:dyDescent="0.35">
      <c r="A5" s="59"/>
      <c r="B5" s="60" t="str">
        <f>Sprache!$A$79</f>
        <v>N° de fenêtre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61"/>
      <c r="V5" s="401"/>
      <c r="W5" s="371"/>
      <c r="X5" s="371"/>
      <c r="Y5" s="371"/>
      <c r="Z5" s="371"/>
      <c r="AA5" s="382"/>
      <c r="AB5" s="401"/>
      <c r="AC5" s="371"/>
      <c r="AD5" s="371"/>
      <c r="AE5" s="371"/>
      <c r="AF5" s="371"/>
      <c r="AG5" s="382"/>
      <c r="AH5" s="401"/>
      <c r="AI5" s="371"/>
      <c r="AJ5" s="371"/>
      <c r="AK5" s="371"/>
      <c r="AL5" s="371"/>
      <c r="AM5" s="382"/>
      <c r="AN5" s="401"/>
      <c r="AO5" s="371"/>
      <c r="AP5" s="371"/>
      <c r="AQ5" s="371"/>
      <c r="AR5" s="371"/>
      <c r="AS5" s="382"/>
      <c r="AT5" s="401"/>
      <c r="AU5" s="371"/>
      <c r="AV5" s="371"/>
      <c r="AW5" s="371"/>
      <c r="AX5" s="371"/>
      <c r="AY5" s="382"/>
      <c r="AZ5" s="401"/>
      <c r="BA5" s="371"/>
      <c r="BB5" s="371"/>
      <c r="BC5" s="371"/>
      <c r="BD5" s="371"/>
      <c r="BE5" s="382"/>
      <c r="BF5" s="401"/>
      <c r="BG5" s="371"/>
      <c r="BH5" s="371"/>
      <c r="BI5" s="371"/>
      <c r="BJ5" s="371"/>
      <c r="BK5" s="372"/>
    </row>
    <row r="6" spans="1:63" ht="16" customHeight="1" x14ac:dyDescent="0.25">
      <c r="A6" s="59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61"/>
      <c r="V6" s="373"/>
      <c r="W6" s="375"/>
      <c r="X6" s="375"/>
      <c r="Y6" s="375"/>
      <c r="Z6" s="375"/>
      <c r="AA6" s="383"/>
      <c r="AB6" s="373"/>
      <c r="AC6" s="375"/>
      <c r="AD6" s="375"/>
      <c r="AE6" s="375"/>
      <c r="AF6" s="375"/>
      <c r="AG6" s="383"/>
      <c r="AH6" s="373"/>
      <c r="AI6" s="375"/>
      <c r="AJ6" s="375"/>
      <c r="AK6" s="375"/>
      <c r="AL6" s="375"/>
      <c r="AM6" s="383"/>
      <c r="AN6" s="373"/>
      <c r="AO6" s="375"/>
      <c r="AP6" s="375"/>
      <c r="AQ6" s="375"/>
      <c r="AR6" s="375"/>
      <c r="AS6" s="383"/>
      <c r="AT6" s="373"/>
      <c r="AU6" s="375"/>
      <c r="AV6" s="375"/>
      <c r="AW6" s="375"/>
      <c r="AX6" s="375"/>
      <c r="AY6" s="383"/>
      <c r="AZ6" s="373"/>
      <c r="BA6" s="375"/>
      <c r="BB6" s="375"/>
      <c r="BC6" s="375"/>
      <c r="BD6" s="375"/>
      <c r="BE6" s="383"/>
      <c r="BF6" s="373"/>
      <c r="BG6" s="375"/>
      <c r="BH6" s="375"/>
      <c r="BI6" s="375"/>
      <c r="BJ6" s="375"/>
      <c r="BK6" s="428"/>
    </row>
    <row r="7" spans="1:63" ht="16" customHeight="1" x14ac:dyDescent="0.25">
      <c r="A7" s="59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61"/>
      <c r="V7" s="373"/>
      <c r="W7" s="374"/>
      <c r="X7" s="375"/>
      <c r="Y7" s="375"/>
      <c r="Z7" s="375"/>
      <c r="AA7" s="384"/>
      <c r="AB7" s="373"/>
      <c r="AC7" s="374"/>
      <c r="AD7" s="375"/>
      <c r="AE7" s="375"/>
      <c r="AF7" s="375"/>
      <c r="AG7" s="384"/>
      <c r="AH7" s="373"/>
      <c r="AI7" s="374"/>
      <c r="AJ7" s="375"/>
      <c r="AK7" s="375"/>
      <c r="AL7" s="375"/>
      <c r="AM7" s="384"/>
      <c r="AN7" s="373"/>
      <c r="AO7" s="374"/>
      <c r="AP7" s="375"/>
      <c r="AQ7" s="375"/>
      <c r="AR7" s="375"/>
      <c r="AS7" s="384"/>
      <c r="AT7" s="373"/>
      <c r="AU7" s="374"/>
      <c r="AV7" s="375"/>
      <c r="AW7" s="375"/>
      <c r="AX7" s="375"/>
      <c r="AY7" s="384"/>
      <c r="AZ7" s="373"/>
      <c r="BA7" s="374"/>
      <c r="BB7" s="375"/>
      <c r="BC7" s="375"/>
      <c r="BD7" s="375"/>
      <c r="BE7" s="384"/>
      <c r="BF7" s="373"/>
      <c r="BG7" s="374"/>
      <c r="BH7" s="375"/>
      <c r="BI7" s="375"/>
      <c r="BJ7" s="375"/>
      <c r="BK7" s="385"/>
    </row>
    <row r="8" spans="1:63" ht="16" customHeight="1" x14ac:dyDescent="0.25">
      <c r="A8" s="59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61"/>
      <c r="V8" s="386"/>
      <c r="W8" s="376"/>
      <c r="X8" s="376"/>
      <c r="Y8" s="376"/>
      <c r="Z8" s="376"/>
      <c r="AA8" s="402"/>
      <c r="AB8" s="386"/>
      <c r="AC8" s="376"/>
      <c r="AD8" s="376"/>
      <c r="AE8" s="376"/>
      <c r="AF8" s="376"/>
      <c r="AG8" s="402"/>
      <c r="AH8" s="386"/>
      <c r="AI8" s="376"/>
      <c r="AJ8" s="376"/>
      <c r="AK8" s="376"/>
      <c r="AL8" s="376"/>
      <c r="AM8" s="402"/>
      <c r="AN8" s="386"/>
      <c r="AO8" s="376"/>
      <c r="AP8" s="376"/>
      <c r="AQ8" s="376"/>
      <c r="AR8" s="376"/>
      <c r="AS8" s="402"/>
      <c r="AT8" s="386"/>
      <c r="AU8" s="376"/>
      <c r="AV8" s="376"/>
      <c r="AW8" s="376"/>
      <c r="AX8" s="376"/>
      <c r="AY8" s="402"/>
      <c r="AZ8" s="386"/>
      <c r="BA8" s="376"/>
      <c r="BB8" s="376"/>
      <c r="BC8" s="376"/>
      <c r="BD8" s="376"/>
      <c r="BE8" s="402"/>
      <c r="BF8" s="386"/>
      <c r="BG8" s="376"/>
      <c r="BH8" s="376"/>
      <c r="BI8" s="376"/>
      <c r="BJ8" s="376"/>
      <c r="BK8" s="377"/>
    </row>
    <row r="9" spans="1:63" ht="18" customHeight="1" x14ac:dyDescent="0.3">
      <c r="A9" s="55"/>
      <c r="B9" s="99" t="str">
        <f>Sprache!$A$80</f>
        <v>nombre de stores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1"/>
      <c r="V9" s="368"/>
      <c r="W9" s="369"/>
      <c r="X9" s="369"/>
      <c r="Y9" s="369"/>
      <c r="Z9" s="369"/>
      <c r="AA9" s="369"/>
      <c r="AB9" s="368"/>
      <c r="AC9" s="369"/>
      <c r="AD9" s="369"/>
      <c r="AE9" s="369"/>
      <c r="AF9" s="369"/>
      <c r="AG9" s="369"/>
      <c r="AH9" s="368"/>
      <c r="AI9" s="369"/>
      <c r="AJ9" s="369"/>
      <c r="AK9" s="369"/>
      <c r="AL9" s="369"/>
      <c r="AM9" s="369"/>
      <c r="AN9" s="368"/>
      <c r="AO9" s="369"/>
      <c r="AP9" s="369"/>
      <c r="AQ9" s="369"/>
      <c r="AR9" s="369"/>
      <c r="AS9" s="369"/>
      <c r="AT9" s="368"/>
      <c r="AU9" s="369"/>
      <c r="AV9" s="369"/>
      <c r="AW9" s="369"/>
      <c r="AX9" s="369"/>
      <c r="AY9" s="369"/>
      <c r="AZ9" s="368"/>
      <c r="BA9" s="369"/>
      <c r="BB9" s="369"/>
      <c r="BC9" s="369"/>
      <c r="BD9" s="369"/>
      <c r="BE9" s="369"/>
      <c r="BF9" s="368"/>
      <c r="BG9" s="369"/>
      <c r="BH9" s="369"/>
      <c r="BI9" s="369"/>
      <c r="BJ9" s="369"/>
      <c r="BK9" s="370"/>
    </row>
    <row r="10" spans="1:63" ht="18" customHeight="1" x14ac:dyDescent="0.25">
      <c r="A10" s="394" t="str">
        <f>Sprache!$A$81</f>
        <v>mesures de base</v>
      </c>
      <c r="B10" s="206" t="s">
        <v>68</v>
      </c>
      <c r="C10" s="160"/>
      <c r="D10" s="161" t="s">
        <v>112</v>
      </c>
      <c r="E10" s="161" t="str">
        <f>Sprache!$A$82</f>
        <v>largeur de l'installation</v>
      </c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2"/>
      <c r="V10" s="387"/>
      <c r="W10" s="388"/>
      <c r="X10" s="388"/>
      <c r="Y10" s="388"/>
      <c r="Z10" s="388"/>
      <c r="AA10" s="388"/>
      <c r="AB10" s="387"/>
      <c r="AC10" s="388"/>
      <c r="AD10" s="388"/>
      <c r="AE10" s="388"/>
      <c r="AF10" s="388"/>
      <c r="AG10" s="388"/>
      <c r="AH10" s="387"/>
      <c r="AI10" s="388"/>
      <c r="AJ10" s="388"/>
      <c r="AK10" s="388"/>
      <c r="AL10" s="388"/>
      <c r="AM10" s="388"/>
      <c r="AN10" s="387"/>
      <c r="AO10" s="388"/>
      <c r="AP10" s="388"/>
      <c r="AQ10" s="388"/>
      <c r="AR10" s="388"/>
      <c r="AS10" s="388"/>
      <c r="AT10" s="387"/>
      <c r="AU10" s="388"/>
      <c r="AV10" s="388"/>
      <c r="AW10" s="388"/>
      <c r="AX10" s="388"/>
      <c r="AY10" s="388"/>
      <c r="AZ10" s="387"/>
      <c r="BA10" s="388"/>
      <c r="BB10" s="388"/>
      <c r="BC10" s="388"/>
      <c r="BD10" s="388"/>
      <c r="BE10" s="388"/>
      <c r="BF10" s="387"/>
      <c r="BG10" s="388"/>
      <c r="BH10" s="388"/>
      <c r="BI10" s="388"/>
      <c r="BJ10" s="388"/>
      <c r="BK10" s="389"/>
    </row>
    <row r="11" spans="1:63" ht="18" customHeight="1" x14ac:dyDescent="0.25">
      <c r="A11" s="394"/>
      <c r="B11" s="205" t="s">
        <v>71</v>
      </c>
      <c r="C11" s="102"/>
      <c r="D11" s="78" t="s">
        <v>112</v>
      </c>
      <c r="E11" s="78" t="str">
        <f>Sprache!$A$88</f>
        <v>hauteur totale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68"/>
      <c r="R11" s="102"/>
      <c r="S11" s="102"/>
      <c r="T11" s="102"/>
      <c r="U11" s="163"/>
      <c r="V11" s="354"/>
      <c r="W11" s="355"/>
      <c r="X11" s="355"/>
      <c r="Y11" s="355"/>
      <c r="Z11" s="355"/>
      <c r="AA11" s="355"/>
      <c r="AB11" s="354"/>
      <c r="AC11" s="355"/>
      <c r="AD11" s="355"/>
      <c r="AE11" s="355"/>
      <c r="AF11" s="355"/>
      <c r="AG11" s="355"/>
      <c r="AH11" s="354"/>
      <c r="AI11" s="355"/>
      <c r="AJ11" s="355"/>
      <c r="AK11" s="355"/>
      <c r="AL11" s="355"/>
      <c r="AM11" s="355"/>
      <c r="AN11" s="354"/>
      <c r="AO11" s="355"/>
      <c r="AP11" s="355"/>
      <c r="AQ11" s="355"/>
      <c r="AR11" s="355"/>
      <c r="AS11" s="355"/>
      <c r="AT11" s="354"/>
      <c r="AU11" s="355"/>
      <c r="AV11" s="355"/>
      <c r="AW11" s="355"/>
      <c r="AX11" s="355"/>
      <c r="AY11" s="355"/>
      <c r="AZ11" s="354"/>
      <c r="BA11" s="355"/>
      <c r="BB11" s="355"/>
      <c r="BC11" s="355"/>
      <c r="BD11" s="355"/>
      <c r="BE11" s="355"/>
      <c r="BF11" s="354"/>
      <c r="BG11" s="355"/>
      <c r="BH11" s="355"/>
      <c r="BI11" s="355"/>
      <c r="BJ11" s="355"/>
      <c r="BK11" s="356"/>
    </row>
    <row r="12" spans="1:63" ht="18" customHeight="1" x14ac:dyDescent="0.25">
      <c r="A12" s="394"/>
      <c r="B12" s="205" t="s">
        <v>109</v>
      </c>
      <c r="C12" s="102"/>
      <c r="D12" s="78" t="s">
        <v>112</v>
      </c>
      <c r="E12" s="78" t="str">
        <f>Sprache!$A$87</f>
        <v>Hauteur de paquet</v>
      </c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68"/>
      <c r="R12" s="102"/>
      <c r="S12" s="102"/>
      <c r="T12" s="102"/>
      <c r="U12" s="163"/>
      <c r="V12" s="357"/>
      <c r="W12" s="358"/>
      <c r="X12" s="358"/>
      <c r="Y12" s="358"/>
      <c r="Z12" s="358"/>
      <c r="AA12" s="358"/>
      <c r="AB12" s="357"/>
      <c r="AC12" s="358"/>
      <c r="AD12" s="358"/>
      <c r="AE12" s="358"/>
      <c r="AF12" s="358"/>
      <c r="AG12" s="358"/>
      <c r="AH12" s="357"/>
      <c r="AI12" s="358"/>
      <c r="AJ12" s="358"/>
      <c r="AK12" s="358"/>
      <c r="AL12" s="358"/>
      <c r="AM12" s="358"/>
      <c r="AN12" s="357"/>
      <c r="AO12" s="358"/>
      <c r="AP12" s="358"/>
      <c r="AQ12" s="358"/>
      <c r="AR12" s="358"/>
      <c r="AS12" s="358"/>
      <c r="AT12" s="357"/>
      <c r="AU12" s="358"/>
      <c r="AV12" s="358"/>
      <c r="AW12" s="358"/>
      <c r="AX12" s="358"/>
      <c r="AY12" s="358"/>
      <c r="AZ12" s="357"/>
      <c r="BA12" s="358"/>
      <c r="BB12" s="358"/>
      <c r="BC12" s="358"/>
      <c r="BD12" s="358"/>
      <c r="BE12" s="358"/>
      <c r="BF12" s="357"/>
      <c r="BG12" s="358"/>
      <c r="BH12" s="358"/>
      <c r="BI12" s="358"/>
      <c r="BJ12" s="358"/>
      <c r="BK12" s="359"/>
    </row>
    <row r="13" spans="1:63" ht="18" customHeight="1" x14ac:dyDescent="0.25">
      <c r="A13" s="394"/>
      <c r="B13" s="219" t="s">
        <v>620</v>
      </c>
      <c r="C13" s="78" t="s">
        <v>112</v>
      </c>
      <c r="D13" s="78" t="str">
        <f>Sprache!$A$86&amp;")"</f>
        <v>hauteur du vide)</v>
      </c>
      <c r="F13" s="102"/>
      <c r="G13" s="102"/>
      <c r="H13" s="102"/>
      <c r="I13" s="102"/>
      <c r="J13" s="102"/>
      <c r="K13" s="102" t="str">
        <f>"--&gt; "&amp;Sprache!$A$153</f>
        <v>--&gt; pas necessaire pour TAB</v>
      </c>
      <c r="L13" s="102"/>
      <c r="M13" s="102"/>
      <c r="N13" s="102"/>
      <c r="O13" s="102"/>
      <c r="P13" s="102"/>
      <c r="Q13" s="185"/>
      <c r="R13" s="102"/>
      <c r="S13" s="102"/>
      <c r="T13" s="102"/>
      <c r="U13" s="163"/>
      <c r="V13" s="403"/>
      <c r="W13" s="404"/>
      <c r="X13" s="404"/>
      <c r="Y13" s="404"/>
      <c r="Z13" s="404"/>
      <c r="AA13" s="404"/>
      <c r="AB13" s="403"/>
      <c r="AC13" s="404"/>
      <c r="AD13" s="404"/>
      <c r="AE13" s="404"/>
      <c r="AF13" s="404"/>
      <c r="AG13" s="404"/>
      <c r="AH13" s="403"/>
      <c r="AI13" s="404"/>
      <c r="AJ13" s="404"/>
      <c r="AK13" s="404"/>
      <c r="AL13" s="404"/>
      <c r="AM13" s="404"/>
      <c r="AN13" s="403"/>
      <c r="AO13" s="404"/>
      <c r="AP13" s="404"/>
      <c r="AQ13" s="404"/>
      <c r="AR13" s="404"/>
      <c r="AS13" s="404"/>
      <c r="AT13" s="403"/>
      <c r="AU13" s="404"/>
      <c r="AV13" s="404"/>
      <c r="AW13" s="404"/>
      <c r="AX13" s="404"/>
      <c r="AY13" s="404"/>
      <c r="AZ13" s="403"/>
      <c r="BA13" s="404"/>
      <c r="BB13" s="404"/>
      <c r="BC13" s="404"/>
      <c r="BD13" s="404"/>
      <c r="BE13" s="404"/>
      <c r="BF13" s="403"/>
      <c r="BG13" s="404"/>
      <c r="BH13" s="404"/>
      <c r="BI13" s="404"/>
      <c r="BJ13" s="404"/>
      <c r="BK13" s="429"/>
    </row>
    <row r="14" spans="1:63" ht="18" customHeight="1" x14ac:dyDescent="0.25">
      <c r="A14" s="394"/>
      <c r="B14" s="205" t="str">
        <f>Sprache!$A$92</f>
        <v>accouplement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68"/>
      <c r="S14" s="168"/>
      <c r="T14" s="105"/>
      <c r="U14" s="103" t="s">
        <v>231</v>
      </c>
      <c r="V14" s="357"/>
      <c r="W14" s="358"/>
      <c r="X14" s="358"/>
      <c r="Y14" s="358"/>
      <c r="Z14" s="358"/>
      <c r="AA14" s="358"/>
      <c r="AB14" s="357"/>
      <c r="AC14" s="358"/>
      <c r="AD14" s="358"/>
      <c r="AE14" s="358"/>
      <c r="AF14" s="358"/>
      <c r="AG14" s="358"/>
      <c r="AH14" s="357"/>
      <c r="AI14" s="358"/>
      <c r="AJ14" s="358"/>
      <c r="AK14" s="358"/>
      <c r="AL14" s="358"/>
      <c r="AM14" s="358"/>
      <c r="AN14" s="357"/>
      <c r="AO14" s="358"/>
      <c r="AP14" s="358"/>
      <c r="AQ14" s="358"/>
      <c r="AR14" s="358"/>
      <c r="AS14" s="358"/>
      <c r="AT14" s="357"/>
      <c r="AU14" s="358"/>
      <c r="AV14" s="358"/>
      <c r="AW14" s="358"/>
      <c r="AX14" s="358"/>
      <c r="AY14" s="358"/>
      <c r="AZ14" s="357"/>
      <c r="BA14" s="358"/>
      <c r="BB14" s="358"/>
      <c r="BC14" s="358"/>
      <c r="BD14" s="358"/>
      <c r="BE14" s="358"/>
      <c r="BF14" s="357"/>
      <c r="BG14" s="358"/>
      <c r="BH14" s="358"/>
      <c r="BI14" s="358"/>
      <c r="BJ14" s="358"/>
      <c r="BK14" s="359"/>
    </row>
    <row r="15" spans="1:63" ht="18" customHeight="1" x14ac:dyDescent="0.25">
      <c r="A15" s="394"/>
      <c r="B15" s="175" t="s">
        <v>119</v>
      </c>
      <c r="C15" s="165"/>
      <c r="D15" s="172" t="s">
        <v>112</v>
      </c>
      <c r="E15" s="172" t="str">
        <f>Sprache!$A$85</f>
        <v>hk coulisse - hk coulisse</v>
      </c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74"/>
      <c r="V15" s="422"/>
      <c r="W15" s="423"/>
      <c r="X15" s="424"/>
      <c r="Y15" s="366"/>
      <c r="Z15" s="367"/>
      <c r="AA15" s="367"/>
      <c r="AB15" s="367"/>
      <c r="AC15" s="367"/>
      <c r="AD15" s="378"/>
      <c r="AE15" s="366"/>
      <c r="AF15" s="367"/>
      <c r="AG15" s="367"/>
      <c r="AH15" s="367"/>
      <c r="AI15" s="367"/>
      <c r="AJ15" s="378"/>
      <c r="AK15" s="366"/>
      <c r="AL15" s="367"/>
      <c r="AM15" s="367"/>
      <c r="AN15" s="367"/>
      <c r="AO15" s="367"/>
      <c r="AP15" s="378"/>
      <c r="AQ15" s="366"/>
      <c r="AR15" s="367"/>
      <c r="AS15" s="367"/>
      <c r="AT15" s="367"/>
      <c r="AU15" s="367"/>
      <c r="AV15" s="378"/>
      <c r="AW15" s="366"/>
      <c r="AX15" s="367"/>
      <c r="AY15" s="367"/>
      <c r="AZ15" s="367"/>
      <c r="BA15" s="367"/>
      <c r="BB15" s="378"/>
      <c r="BC15" s="366"/>
      <c r="BD15" s="367"/>
      <c r="BE15" s="367"/>
      <c r="BF15" s="367"/>
      <c r="BG15" s="367"/>
      <c r="BH15" s="378"/>
      <c r="BI15" s="379"/>
      <c r="BJ15" s="380"/>
      <c r="BK15" s="381"/>
    </row>
    <row r="16" spans="1:63" ht="18" customHeight="1" x14ac:dyDescent="0.25">
      <c r="A16" s="394"/>
      <c r="B16" s="206" t="str">
        <f>Sprache!$A$91</f>
        <v>type d'entraînement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79"/>
      <c r="S16" s="79"/>
      <c r="T16" s="104"/>
      <c r="U16" s="164" t="s">
        <v>515</v>
      </c>
      <c r="V16" s="354"/>
      <c r="W16" s="355"/>
      <c r="X16" s="355"/>
      <c r="Y16" s="355"/>
      <c r="Z16" s="355"/>
      <c r="AA16" s="355"/>
      <c r="AB16" s="354"/>
      <c r="AC16" s="355"/>
      <c r="AD16" s="355"/>
      <c r="AE16" s="355"/>
      <c r="AF16" s="355"/>
      <c r="AG16" s="355"/>
      <c r="AH16" s="354"/>
      <c r="AI16" s="355"/>
      <c r="AJ16" s="355"/>
      <c r="AK16" s="355"/>
      <c r="AL16" s="355"/>
      <c r="AM16" s="355"/>
      <c r="AN16" s="354"/>
      <c r="AO16" s="355"/>
      <c r="AP16" s="355"/>
      <c r="AQ16" s="355"/>
      <c r="AR16" s="355"/>
      <c r="AS16" s="355"/>
      <c r="AT16" s="354"/>
      <c r="AU16" s="355"/>
      <c r="AV16" s="355"/>
      <c r="AW16" s="355"/>
      <c r="AX16" s="355"/>
      <c r="AY16" s="355"/>
      <c r="AZ16" s="354"/>
      <c r="BA16" s="355"/>
      <c r="BB16" s="355"/>
      <c r="BC16" s="355"/>
      <c r="BD16" s="355"/>
      <c r="BE16" s="355"/>
      <c r="BF16" s="354"/>
      <c r="BG16" s="355"/>
      <c r="BH16" s="355"/>
      <c r="BI16" s="355"/>
      <c r="BJ16" s="355"/>
      <c r="BK16" s="356"/>
    </row>
    <row r="17" spans="1:63" ht="18" customHeight="1" x14ac:dyDescent="0.25">
      <c r="A17" s="348" t="str">
        <f>Sprache!$A$89</f>
        <v>entraînement</v>
      </c>
      <c r="B17" s="215" t="str">
        <f>"G= "&amp;Sprache!$A$148&amp;";  M= "&amp;Sprache!$A$150&amp;"; MF= "&amp;Sprache!$A$152&amp;"; O= "&amp;Sprache!$A$107&amp;" "&amp;Sprache!$A$89</f>
        <v>G= engrenage;  M= moteur; MF= moteur commandé par radio; O= sans entraînement</v>
      </c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7"/>
    </row>
    <row r="18" spans="1:63" s="207" customFormat="1" ht="12" customHeight="1" x14ac:dyDescent="0.25">
      <c r="A18" s="349"/>
      <c r="B18" s="205" t="str">
        <f>Sprache!$A$90</f>
        <v>position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68"/>
      <c r="S18" s="168"/>
      <c r="T18" s="105"/>
      <c r="U18" s="103" t="s">
        <v>170</v>
      </c>
      <c r="V18" s="357"/>
      <c r="W18" s="358"/>
      <c r="X18" s="358"/>
      <c r="Y18" s="358"/>
      <c r="Z18" s="358"/>
      <c r="AA18" s="358"/>
      <c r="AB18" s="357"/>
      <c r="AC18" s="358"/>
      <c r="AD18" s="358"/>
      <c r="AE18" s="358"/>
      <c r="AF18" s="358"/>
      <c r="AG18" s="358"/>
      <c r="AH18" s="357"/>
      <c r="AI18" s="358"/>
      <c r="AJ18" s="358"/>
      <c r="AK18" s="358"/>
      <c r="AL18" s="358"/>
      <c r="AM18" s="358"/>
      <c r="AN18" s="357"/>
      <c r="AO18" s="358"/>
      <c r="AP18" s="358"/>
      <c r="AQ18" s="358"/>
      <c r="AR18" s="358"/>
      <c r="AS18" s="358"/>
      <c r="AT18" s="357"/>
      <c r="AU18" s="358"/>
      <c r="AV18" s="358"/>
      <c r="AW18" s="358"/>
      <c r="AX18" s="358"/>
      <c r="AY18" s="358"/>
      <c r="AZ18" s="357"/>
      <c r="BA18" s="358"/>
      <c r="BB18" s="358"/>
      <c r="BC18" s="358"/>
      <c r="BD18" s="358"/>
      <c r="BE18" s="358"/>
      <c r="BF18" s="357"/>
      <c r="BG18" s="358"/>
      <c r="BH18" s="358"/>
      <c r="BI18" s="358"/>
      <c r="BJ18" s="358"/>
      <c r="BK18" s="359"/>
    </row>
    <row r="19" spans="1:63" ht="18" customHeight="1" x14ac:dyDescent="0.25">
      <c r="A19" s="349"/>
      <c r="B19" s="205" t="s">
        <v>69</v>
      </c>
      <c r="C19" s="78" t="s">
        <v>112</v>
      </c>
      <c r="D19" s="78" t="str">
        <f>Sprache!$A$83</f>
        <v>hk coulisse - milieu entraînement</v>
      </c>
      <c r="E19" s="78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3" t="s">
        <v>512</v>
      </c>
      <c r="V19" s="357"/>
      <c r="W19" s="358"/>
      <c r="X19" s="358"/>
      <c r="Y19" s="358"/>
      <c r="Z19" s="358"/>
      <c r="AA19" s="358"/>
      <c r="AB19" s="357"/>
      <c r="AC19" s="358"/>
      <c r="AD19" s="358"/>
      <c r="AE19" s="358"/>
      <c r="AF19" s="358"/>
      <c r="AG19" s="358"/>
      <c r="AH19" s="357"/>
      <c r="AI19" s="358"/>
      <c r="AJ19" s="358"/>
      <c r="AK19" s="358"/>
      <c r="AL19" s="358"/>
      <c r="AM19" s="358"/>
      <c r="AN19" s="357"/>
      <c r="AO19" s="358"/>
      <c r="AP19" s="358"/>
      <c r="AQ19" s="358"/>
      <c r="AR19" s="358"/>
      <c r="AS19" s="358"/>
      <c r="AT19" s="357"/>
      <c r="AU19" s="358"/>
      <c r="AV19" s="358"/>
      <c r="AW19" s="358"/>
      <c r="AX19" s="358"/>
      <c r="AY19" s="358"/>
      <c r="AZ19" s="357"/>
      <c r="BA19" s="358"/>
      <c r="BB19" s="358"/>
      <c r="BC19" s="358"/>
      <c r="BD19" s="358"/>
      <c r="BE19" s="358"/>
      <c r="BF19" s="357"/>
      <c r="BG19" s="358"/>
      <c r="BH19" s="358"/>
      <c r="BI19" s="358"/>
      <c r="BJ19" s="358"/>
      <c r="BK19" s="359"/>
    </row>
    <row r="20" spans="1:63" ht="18" customHeight="1" x14ac:dyDescent="0.25">
      <c r="A20" s="349"/>
      <c r="B20" s="205" t="s">
        <v>70</v>
      </c>
      <c r="C20" s="78" t="s">
        <v>112</v>
      </c>
      <c r="D20" s="78" t="str">
        <f>Sprache!$A$84</f>
        <v>hk coulisse - milieu entraînement zone bk</v>
      </c>
      <c r="E20" s="78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3" t="s">
        <v>513</v>
      </c>
      <c r="V20" s="357"/>
      <c r="W20" s="358"/>
      <c r="X20" s="358"/>
      <c r="Y20" s="358"/>
      <c r="Z20" s="358"/>
      <c r="AA20" s="358"/>
      <c r="AB20" s="357"/>
      <c r="AC20" s="358"/>
      <c r="AD20" s="358"/>
      <c r="AE20" s="358"/>
      <c r="AF20" s="358"/>
      <c r="AG20" s="358"/>
      <c r="AH20" s="357"/>
      <c r="AI20" s="358"/>
      <c r="AJ20" s="358"/>
      <c r="AK20" s="358"/>
      <c r="AL20" s="358"/>
      <c r="AM20" s="358"/>
      <c r="AN20" s="357"/>
      <c r="AO20" s="358"/>
      <c r="AP20" s="358"/>
      <c r="AQ20" s="358"/>
      <c r="AR20" s="358"/>
      <c r="AS20" s="358"/>
      <c r="AT20" s="357"/>
      <c r="AU20" s="358"/>
      <c r="AV20" s="358"/>
      <c r="AW20" s="358"/>
      <c r="AX20" s="358"/>
      <c r="AY20" s="358"/>
      <c r="AZ20" s="357"/>
      <c r="BA20" s="358"/>
      <c r="BB20" s="358"/>
      <c r="BC20" s="358"/>
      <c r="BD20" s="358"/>
      <c r="BE20" s="358"/>
      <c r="BF20" s="357"/>
      <c r="BG20" s="358"/>
      <c r="BH20" s="358"/>
      <c r="BI20" s="358"/>
      <c r="BJ20" s="358"/>
      <c r="BK20" s="359"/>
    </row>
    <row r="21" spans="1:63" ht="18" customHeight="1" x14ac:dyDescent="0.25">
      <c r="A21" s="349"/>
      <c r="B21" s="205" t="str">
        <f>Sprache!$A$93</f>
        <v>manivelle</v>
      </c>
      <c r="C21" s="102"/>
      <c r="D21" s="102"/>
      <c r="E21" s="102"/>
      <c r="F21" s="102"/>
      <c r="G21" s="102"/>
      <c r="H21" s="102"/>
      <c r="I21" s="102"/>
      <c r="J21" s="78" t="s">
        <v>125</v>
      </c>
      <c r="K21" s="171" t="str">
        <f>Sprache!$A$141</f>
        <v>type</v>
      </c>
      <c r="L21" s="168"/>
      <c r="M21" s="168"/>
      <c r="N21" s="168"/>
      <c r="O21" s="168"/>
      <c r="P21" s="168"/>
      <c r="Q21" s="168"/>
      <c r="R21" s="168"/>
      <c r="S21" s="168"/>
      <c r="T21" s="169"/>
      <c r="U21" s="170"/>
      <c r="V21" s="357"/>
      <c r="W21" s="358"/>
      <c r="X21" s="358"/>
      <c r="Y21" s="358"/>
      <c r="Z21" s="358"/>
      <c r="AA21" s="358"/>
      <c r="AB21" s="357"/>
      <c r="AC21" s="358"/>
      <c r="AD21" s="358"/>
      <c r="AE21" s="358"/>
      <c r="AF21" s="358"/>
      <c r="AG21" s="358"/>
      <c r="AH21" s="357"/>
      <c r="AI21" s="358"/>
      <c r="AJ21" s="358"/>
      <c r="AK21" s="358"/>
      <c r="AL21" s="358"/>
      <c r="AM21" s="358"/>
      <c r="AN21" s="357"/>
      <c r="AO21" s="358"/>
      <c r="AP21" s="358"/>
      <c r="AQ21" s="358"/>
      <c r="AR21" s="358"/>
      <c r="AS21" s="358"/>
      <c r="AT21" s="357"/>
      <c r="AU21" s="358"/>
      <c r="AV21" s="358"/>
      <c r="AW21" s="358"/>
      <c r="AX21" s="358"/>
      <c r="AY21" s="358"/>
      <c r="AZ21" s="357"/>
      <c r="BA21" s="358"/>
      <c r="BB21" s="358"/>
      <c r="BC21" s="358"/>
      <c r="BD21" s="358"/>
      <c r="BE21" s="358"/>
      <c r="BF21" s="357"/>
      <c r="BG21" s="358"/>
      <c r="BH21" s="358"/>
      <c r="BI21" s="358"/>
      <c r="BJ21" s="358"/>
      <c r="BK21" s="359"/>
    </row>
    <row r="22" spans="1:63" ht="18" customHeight="1" x14ac:dyDescent="0.25">
      <c r="A22" s="349"/>
      <c r="B22" s="363" t="str">
        <f>Sprache!$A$96&amp;" "&amp;Sprache!$A$98&amp;" = 21; "&amp;Sprache!$A$96&amp;" "&amp;Sprache!$A$99&amp;" = 23; "&amp;Sprache!$A$96&amp;" "&amp;Sprache!$A$100&amp;" = 24; "&amp;Sprache!$A$97&amp;" "&amp;Sprache!$A$98&amp;" = 26; "&amp;Sprache!$A$97&amp;" "&amp;Sprache!$A$99&amp;"  = 27; "&amp;Sprache!$A$97&amp;" "&amp;Sprache!$A$100&amp;" = 28"</f>
        <v>Sta fixe = 21; Sta extensible = 23; Sta amovible = 24; aluminium fixe = 26; aluminium extensible  = 27; aluminium amovible = 28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  <c r="AM22" s="364"/>
      <c r="AN22" s="364"/>
      <c r="AO22" s="364"/>
      <c r="AP22" s="364"/>
      <c r="AQ22" s="364"/>
      <c r="AR22" s="364"/>
      <c r="AS22" s="364"/>
      <c r="AT22" s="364"/>
      <c r="AU22" s="364"/>
      <c r="AV22" s="364"/>
      <c r="AW22" s="364"/>
      <c r="AX22" s="364"/>
      <c r="AY22" s="364"/>
      <c r="AZ22" s="364"/>
      <c r="BA22" s="364"/>
      <c r="BB22" s="364"/>
      <c r="BC22" s="364"/>
      <c r="BD22" s="364"/>
      <c r="BE22" s="364"/>
      <c r="BF22" s="364"/>
      <c r="BG22" s="364"/>
      <c r="BH22" s="364"/>
      <c r="BI22" s="364"/>
      <c r="BJ22" s="364"/>
      <c r="BK22" s="365"/>
    </row>
    <row r="23" spans="1:63" s="207" customFormat="1" ht="12" customHeight="1" x14ac:dyDescent="0.25">
      <c r="A23" s="349"/>
      <c r="B23" s="205"/>
      <c r="C23" s="102"/>
      <c r="D23" s="102"/>
      <c r="E23" s="102"/>
      <c r="F23" s="102"/>
      <c r="G23" s="102"/>
      <c r="H23" s="102"/>
      <c r="I23" s="102"/>
      <c r="J23" s="78" t="s">
        <v>125</v>
      </c>
      <c r="K23" s="171" t="str">
        <f>Sprache!$A$95</f>
        <v>couleur</v>
      </c>
      <c r="L23" s="168"/>
      <c r="M23" s="168"/>
      <c r="N23" s="168"/>
      <c r="O23" s="168"/>
      <c r="P23" s="168"/>
      <c r="Q23" s="168"/>
      <c r="R23" s="168"/>
      <c r="S23" s="168"/>
      <c r="T23" s="169"/>
      <c r="U23" s="170"/>
      <c r="V23" s="357"/>
      <c r="W23" s="358"/>
      <c r="X23" s="358"/>
      <c r="Y23" s="358"/>
      <c r="Z23" s="358"/>
      <c r="AA23" s="358"/>
      <c r="AB23" s="357"/>
      <c r="AC23" s="358"/>
      <c r="AD23" s="358"/>
      <c r="AE23" s="358"/>
      <c r="AF23" s="358"/>
      <c r="AG23" s="358"/>
      <c r="AH23" s="357"/>
      <c r="AI23" s="358"/>
      <c r="AJ23" s="358"/>
      <c r="AK23" s="358"/>
      <c r="AL23" s="358"/>
      <c r="AM23" s="358"/>
      <c r="AN23" s="357"/>
      <c r="AO23" s="358"/>
      <c r="AP23" s="358"/>
      <c r="AQ23" s="358"/>
      <c r="AR23" s="358"/>
      <c r="AS23" s="358"/>
      <c r="AT23" s="357"/>
      <c r="AU23" s="358"/>
      <c r="AV23" s="358"/>
      <c r="AW23" s="358"/>
      <c r="AX23" s="358"/>
      <c r="AY23" s="358"/>
      <c r="AZ23" s="357"/>
      <c r="BA23" s="358"/>
      <c r="BB23" s="358"/>
      <c r="BC23" s="358"/>
      <c r="BD23" s="358"/>
      <c r="BE23" s="358"/>
      <c r="BF23" s="357"/>
      <c r="BG23" s="358"/>
      <c r="BH23" s="358"/>
      <c r="BI23" s="358"/>
      <c r="BJ23" s="358"/>
      <c r="BK23" s="359"/>
    </row>
    <row r="24" spans="1:63" ht="18" customHeight="1" x14ac:dyDescent="0.25">
      <c r="A24" s="349"/>
      <c r="B24" s="205"/>
      <c r="C24" s="102"/>
      <c r="D24" s="102"/>
      <c r="E24" s="102"/>
      <c r="F24" s="102"/>
      <c r="G24" s="102"/>
      <c r="H24" s="102"/>
      <c r="I24" s="102"/>
      <c r="J24" s="78" t="s">
        <v>125</v>
      </c>
      <c r="K24" s="171" t="str">
        <f>Sprache!$A$94</f>
        <v>Longueur</v>
      </c>
      <c r="L24" s="168"/>
      <c r="M24" s="168"/>
      <c r="N24" s="168"/>
      <c r="O24" s="168"/>
      <c r="P24" s="168"/>
      <c r="Q24" s="168"/>
      <c r="R24" s="168"/>
      <c r="S24" s="168"/>
      <c r="T24" s="169"/>
      <c r="U24" s="170"/>
      <c r="V24" s="357"/>
      <c r="W24" s="358"/>
      <c r="X24" s="358"/>
      <c r="Y24" s="358"/>
      <c r="Z24" s="358"/>
      <c r="AA24" s="358"/>
      <c r="AB24" s="357"/>
      <c r="AC24" s="358"/>
      <c r="AD24" s="358"/>
      <c r="AE24" s="358"/>
      <c r="AF24" s="358"/>
      <c r="AG24" s="358"/>
      <c r="AH24" s="357"/>
      <c r="AI24" s="358"/>
      <c r="AJ24" s="358"/>
      <c r="AK24" s="358"/>
      <c r="AL24" s="358"/>
      <c r="AM24" s="358"/>
      <c r="AN24" s="357"/>
      <c r="AO24" s="358"/>
      <c r="AP24" s="358"/>
      <c r="AQ24" s="358"/>
      <c r="AR24" s="358"/>
      <c r="AS24" s="358"/>
      <c r="AT24" s="357"/>
      <c r="AU24" s="358"/>
      <c r="AV24" s="358"/>
      <c r="AW24" s="358"/>
      <c r="AX24" s="358"/>
      <c r="AY24" s="358"/>
      <c r="AZ24" s="357"/>
      <c r="BA24" s="358"/>
      <c r="BB24" s="358"/>
      <c r="BC24" s="358"/>
      <c r="BD24" s="358"/>
      <c r="BE24" s="358"/>
      <c r="BF24" s="357"/>
      <c r="BG24" s="358"/>
      <c r="BH24" s="358"/>
      <c r="BI24" s="358"/>
      <c r="BJ24" s="358"/>
      <c r="BK24" s="359"/>
    </row>
    <row r="25" spans="1:63" ht="18" customHeight="1" x14ac:dyDescent="0.25">
      <c r="A25" s="349"/>
      <c r="B25" s="179" t="str">
        <f>Sprache!$A$101</f>
        <v>longueur du carré de traversée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02"/>
      <c r="M25" s="102"/>
      <c r="N25" s="102"/>
      <c r="O25" s="102"/>
      <c r="P25" s="102"/>
      <c r="Q25" s="102"/>
      <c r="R25" s="102"/>
      <c r="S25" s="102"/>
      <c r="T25" s="102"/>
      <c r="U25" s="163"/>
      <c r="V25" s="357"/>
      <c r="W25" s="358"/>
      <c r="X25" s="358"/>
      <c r="Y25" s="358"/>
      <c r="Z25" s="358"/>
      <c r="AA25" s="358"/>
      <c r="AB25" s="357"/>
      <c r="AC25" s="358"/>
      <c r="AD25" s="358"/>
      <c r="AE25" s="358"/>
      <c r="AF25" s="358"/>
      <c r="AG25" s="358"/>
      <c r="AH25" s="357"/>
      <c r="AI25" s="358"/>
      <c r="AJ25" s="358"/>
      <c r="AK25" s="358"/>
      <c r="AL25" s="358"/>
      <c r="AM25" s="358"/>
      <c r="AN25" s="357"/>
      <c r="AO25" s="358"/>
      <c r="AP25" s="358"/>
      <c r="AQ25" s="358"/>
      <c r="AR25" s="358"/>
      <c r="AS25" s="358"/>
      <c r="AT25" s="357"/>
      <c r="AU25" s="358"/>
      <c r="AV25" s="358"/>
      <c r="AW25" s="358"/>
      <c r="AX25" s="358"/>
      <c r="AY25" s="358"/>
      <c r="AZ25" s="357"/>
      <c r="BA25" s="358"/>
      <c r="BB25" s="358"/>
      <c r="BC25" s="358"/>
      <c r="BD25" s="358"/>
      <c r="BE25" s="358"/>
      <c r="BF25" s="357"/>
      <c r="BG25" s="358"/>
      <c r="BH25" s="358"/>
      <c r="BI25" s="358"/>
      <c r="BJ25" s="358"/>
      <c r="BK25" s="359"/>
    </row>
    <row r="26" spans="1:63" ht="18" customHeight="1" x14ac:dyDescent="0.25">
      <c r="A26" s="349"/>
      <c r="B26" s="205" t="str">
        <f>Sprache!$A$102</f>
        <v>code de traversée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63"/>
      <c r="V26" s="357"/>
      <c r="W26" s="358"/>
      <c r="X26" s="358"/>
      <c r="Y26" s="358"/>
      <c r="Z26" s="358"/>
      <c r="AA26" s="358"/>
      <c r="AB26" s="357"/>
      <c r="AC26" s="358"/>
      <c r="AD26" s="358"/>
      <c r="AE26" s="358"/>
      <c r="AF26" s="358"/>
      <c r="AG26" s="358"/>
      <c r="AH26" s="357"/>
      <c r="AI26" s="358"/>
      <c r="AJ26" s="358"/>
      <c r="AK26" s="358"/>
      <c r="AL26" s="358"/>
      <c r="AM26" s="358"/>
      <c r="AN26" s="357"/>
      <c r="AO26" s="358"/>
      <c r="AP26" s="358"/>
      <c r="AQ26" s="358"/>
      <c r="AR26" s="358"/>
      <c r="AS26" s="358"/>
      <c r="AT26" s="357"/>
      <c r="AU26" s="358"/>
      <c r="AV26" s="358"/>
      <c r="AW26" s="358"/>
      <c r="AX26" s="358"/>
      <c r="AY26" s="358"/>
      <c r="AZ26" s="357"/>
      <c r="BA26" s="358"/>
      <c r="BB26" s="358"/>
      <c r="BC26" s="358"/>
      <c r="BD26" s="358"/>
      <c r="BE26" s="358"/>
      <c r="BF26" s="357"/>
      <c r="BG26" s="358"/>
      <c r="BH26" s="358"/>
      <c r="BI26" s="358"/>
      <c r="BJ26" s="358"/>
      <c r="BK26" s="359"/>
    </row>
    <row r="27" spans="1:63" ht="18" customHeight="1" x14ac:dyDescent="0.25">
      <c r="A27" s="349"/>
      <c r="B27" s="363" t="str">
        <f>Sprache!$A$145&amp;"; "&amp;Sprache!$A$145&amp;" "&amp;Sprache!$A$108&amp;" "&amp;Sprache!$A$144&amp;"; "&amp;Sprache!$A$147&amp;"; "&amp;Sprache!$A$147&amp;" "&amp;Sprache!$A$108&amp;" "&amp;Sprache!$A$144&amp;"; "&amp;Sprache!$A$146&amp;"; "&amp;Sprache!$A$146&amp;" "&amp;Sprache!$A$108&amp;" "&amp;Sprache!$A$144</f>
        <v>normal; normal avec cheville; étroite; étroite avec cheville; UDG; UDG avec cheville</v>
      </c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364"/>
      <c r="V27" s="364"/>
      <c r="W27" s="364"/>
      <c r="X27" s="364"/>
      <c r="Y27" s="364"/>
      <c r="Z27" s="364"/>
      <c r="AA27" s="364"/>
      <c r="AB27" s="364"/>
      <c r="AC27" s="364"/>
      <c r="AD27" s="364"/>
      <c r="AE27" s="364"/>
      <c r="AF27" s="364"/>
      <c r="AG27" s="364"/>
      <c r="AH27" s="364"/>
      <c r="AI27" s="364"/>
      <c r="AJ27" s="364"/>
      <c r="AK27" s="364"/>
      <c r="AL27" s="364"/>
      <c r="AM27" s="364"/>
      <c r="AN27" s="364"/>
      <c r="AO27" s="364"/>
      <c r="AP27" s="364"/>
      <c r="AQ27" s="364"/>
      <c r="AR27" s="364"/>
      <c r="AS27" s="364"/>
      <c r="AT27" s="364"/>
      <c r="AU27" s="364"/>
      <c r="AV27" s="364"/>
      <c r="AW27" s="364"/>
      <c r="AX27" s="364"/>
      <c r="AY27" s="364"/>
      <c r="AZ27" s="364"/>
      <c r="BA27" s="364"/>
      <c r="BB27" s="364"/>
      <c r="BC27" s="364"/>
      <c r="BD27" s="364"/>
      <c r="BE27" s="364"/>
      <c r="BF27" s="364"/>
      <c r="BG27" s="364"/>
      <c r="BH27" s="364"/>
      <c r="BI27" s="364"/>
      <c r="BJ27" s="364"/>
      <c r="BK27" s="365"/>
    </row>
    <row r="28" spans="1:63" s="207" customFormat="1" ht="12" customHeight="1" x14ac:dyDescent="0.25">
      <c r="A28" s="349"/>
      <c r="B28" s="205" t="str">
        <f>Sprache!$A$104</f>
        <v>support de manivelle à aimant / code de support de manivelle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63"/>
      <c r="V28" s="357"/>
      <c r="W28" s="358"/>
      <c r="X28" s="358"/>
      <c r="Y28" s="358"/>
      <c r="Z28" s="358"/>
      <c r="AA28" s="358"/>
      <c r="AB28" s="357"/>
      <c r="AC28" s="358"/>
      <c r="AD28" s="358"/>
      <c r="AE28" s="358"/>
      <c r="AF28" s="358"/>
      <c r="AG28" s="358"/>
      <c r="AH28" s="357"/>
      <c r="AI28" s="358"/>
      <c r="AJ28" s="358"/>
      <c r="AK28" s="358"/>
      <c r="AL28" s="358"/>
      <c r="AM28" s="358"/>
      <c r="AN28" s="357"/>
      <c r="AO28" s="358"/>
      <c r="AP28" s="358"/>
      <c r="AQ28" s="358"/>
      <c r="AR28" s="358"/>
      <c r="AS28" s="358"/>
      <c r="AT28" s="357"/>
      <c r="AU28" s="358"/>
      <c r="AV28" s="358"/>
      <c r="AW28" s="358"/>
      <c r="AX28" s="358"/>
      <c r="AY28" s="358"/>
      <c r="AZ28" s="357"/>
      <c r="BA28" s="358"/>
      <c r="BB28" s="358"/>
      <c r="BC28" s="358"/>
      <c r="BD28" s="358"/>
      <c r="BE28" s="358"/>
      <c r="BF28" s="357"/>
      <c r="BG28" s="358"/>
      <c r="BH28" s="358"/>
      <c r="BI28" s="358"/>
      <c r="BJ28" s="358"/>
      <c r="BK28" s="359"/>
    </row>
    <row r="29" spans="1:63" ht="18" customHeight="1" x14ac:dyDescent="0.25">
      <c r="A29" s="349"/>
      <c r="B29" s="205" t="str">
        <f>Sprache!$A$118&amp;" "&amp;Sprache!$A$120</f>
        <v>traversée sur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5"/>
      <c r="Q29" s="105"/>
      <c r="R29" s="102"/>
      <c r="S29" s="105"/>
      <c r="T29" s="105"/>
      <c r="U29" s="103"/>
      <c r="V29" s="357"/>
      <c r="W29" s="358"/>
      <c r="X29" s="358"/>
      <c r="Y29" s="358"/>
      <c r="Z29" s="358"/>
      <c r="AA29" s="358"/>
      <c r="AB29" s="357"/>
      <c r="AC29" s="358"/>
      <c r="AD29" s="358"/>
      <c r="AE29" s="358"/>
      <c r="AF29" s="358"/>
      <c r="AG29" s="358"/>
      <c r="AH29" s="357"/>
      <c r="AI29" s="358"/>
      <c r="AJ29" s="358"/>
      <c r="AK29" s="358"/>
      <c r="AL29" s="358"/>
      <c r="AM29" s="358"/>
      <c r="AN29" s="357"/>
      <c r="AO29" s="358"/>
      <c r="AP29" s="358"/>
      <c r="AQ29" s="358"/>
      <c r="AR29" s="358"/>
      <c r="AS29" s="358"/>
      <c r="AT29" s="357"/>
      <c r="AU29" s="358"/>
      <c r="AV29" s="358"/>
      <c r="AW29" s="358"/>
      <c r="AX29" s="358"/>
      <c r="AY29" s="358"/>
      <c r="AZ29" s="357"/>
      <c r="BA29" s="358"/>
      <c r="BB29" s="358"/>
      <c r="BC29" s="358"/>
      <c r="BD29" s="358"/>
      <c r="BE29" s="358"/>
      <c r="BF29" s="357"/>
      <c r="BG29" s="358"/>
      <c r="BH29" s="358"/>
      <c r="BI29" s="358"/>
      <c r="BJ29" s="358"/>
      <c r="BK29" s="359"/>
    </row>
    <row r="30" spans="1:63" ht="18" customHeight="1" x14ac:dyDescent="0.25">
      <c r="A30" s="349"/>
      <c r="B30" s="175" t="str">
        <f>Sprache!$A$119&amp;" "&amp;Sprache!$A$120</f>
        <v>support de manivelle sur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6"/>
      <c r="Q30" s="166"/>
      <c r="R30" s="165"/>
      <c r="S30" s="166">
        <f>S35</f>
        <v>0</v>
      </c>
      <c r="T30" s="166"/>
      <c r="U30" s="167"/>
      <c r="V30" s="357"/>
      <c r="W30" s="358"/>
      <c r="X30" s="358"/>
      <c r="Y30" s="358"/>
      <c r="Z30" s="358"/>
      <c r="AA30" s="358"/>
      <c r="AB30" s="357"/>
      <c r="AC30" s="358"/>
      <c r="AD30" s="358"/>
      <c r="AE30" s="358"/>
      <c r="AF30" s="358"/>
      <c r="AG30" s="358"/>
      <c r="AH30" s="357"/>
      <c r="AI30" s="358"/>
      <c r="AJ30" s="358"/>
      <c r="AK30" s="358"/>
      <c r="AL30" s="358"/>
      <c r="AM30" s="358"/>
      <c r="AN30" s="357"/>
      <c r="AO30" s="358"/>
      <c r="AP30" s="358"/>
      <c r="AQ30" s="358"/>
      <c r="AR30" s="358"/>
      <c r="AS30" s="358"/>
      <c r="AT30" s="357"/>
      <c r="AU30" s="358"/>
      <c r="AV30" s="358"/>
      <c r="AW30" s="358"/>
      <c r="AX30" s="358"/>
      <c r="AY30" s="358"/>
      <c r="AZ30" s="357"/>
      <c r="BA30" s="358"/>
      <c r="BB30" s="358"/>
      <c r="BC30" s="358"/>
      <c r="BD30" s="358"/>
      <c r="BE30" s="358"/>
      <c r="BF30" s="357"/>
      <c r="BG30" s="358"/>
      <c r="BH30" s="358"/>
      <c r="BI30" s="358"/>
      <c r="BJ30" s="358"/>
      <c r="BK30" s="359"/>
    </row>
    <row r="31" spans="1:63" ht="18" customHeight="1" x14ac:dyDescent="0.25">
      <c r="A31" s="350"/>
      <c r="B31" s="206" t="str">
        <f>Sprache!$A$106</f>
        <v>type de support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04"/>
      <c r="U31" s="164"/>
      <c r="V31" s="360"/>
      <c r="W31" s="361"/>
      <c r="X31" s="361"/>
      <c r="Y31" s="361"/>
      <c r="Z31" s="361"/>
      <c r="AA31" s="361"/>
      <c r="AB31" s="360"/>
      <c r="AC31" s="361"/>
      <c r="AD31" s="361"/>
      <c r="AE31" s="361"/>
      <c r="AF31" s="361"/>
      <c r="AG31" s="361"/>
      <c r="AH31" s="360"/>
      <c r="AI31" s="361"/>
      <c r="AJ31" s="361"/>
      <c r="AK31" s="361"/>
      <c r="AL31" s="361"/>
      <c r="AM31" s="361"/>
      <c r="AN31" s="360"/>
      <c r="AO31" s="361"/>
      <c r="AP31" s="361"/>
      <c r="AQ31" s="361"/>
      <c r="AR31" s="361"/>
      <c r="AS31" s="361"/>
      <c r="AT31" s="360"/>
      <c r="AU31" s="361"/>
      <c r="AV31" s="361"/>
      <c r="AW31" s="361"/>
      <c r="AX31" s="361"/>
      <c r="AY31" s="361"/>
      <c r="AZ31" s="360"/>
      <c r="BA31" s="361"/>
      <c r="BB31" s="361"/>
      <c r="BC31" s="361"/>
      <c r="BD31" s="361"/>
      <c r="BE31" s="361"/>
      <c r="BF31" s="360"/>
      <c r="BG31" s="361"/>
      <c r="BH31" s="361"/>
      <c r="BI31" s="361"/>
      <c r="BJ31" s="361"/>
      <c r="BK31" s="362"/>
    </row>
    <row r="32" spans="1:63" ht="18" customHeight="1" x14ac:dyDescent="0.25">
      <c r="A32" s="348" t="str">
        <f>Sprache!$A$117</f>
        <v>support</v>
      </c>
      <c r="B32" s="205" t="s">
        <v>73</v>
      </c>
      <c r="C32" s="102"/>
      <c r="D32" s="78" t="s">
        <v>112</v>
      </c>
      <c r="E32" s="78" t="str">
        <f>Sprache!$A$110</f>
        <v>hauteurs de galerie</v>
      </c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63"/>
      <c r="V32" s="357"/>
      <c r="W32" s="358"/>
      <c r="X32" s="358"/>
      <c r="Y32" s="358"/>
      <c r="Z32" s="358"/>
      <c r="AA32" s="358"/>
      <c r="AB32" s="357"/>
      <c r="AC32" s="358"/>
      <c r="AD32" s="358"/>
      <c r="AE32" s="358"/>
      <c r="AF32" s="358"/>
      <c r="AG32" s="358"/>
      <c r="AH32" s="357"/>
      <c r="AI32" s="358"/>
      <c r="AJ32" s="358"/>
      <c r="AK32" s="358"/>
      <c r="AL32" s="358"/>
      <c r="AM32" s="358"/>
      <c r="AN32" s="357"/>
      <c r="AO32" s="358"/>
      <c r="AP32" s="358"/>
      <c r="AQ32" s="358"/>
      <c r="AR32" s="358"/>
      <c r="AS32" s="358"/>
      <c r="AT32" s="357"/>
      <c r="AU32" s="358"/>
      <c r="AV32" s="358"/>
      <c r="AW32" s="358"/>
      <c r="AX32" s="358"/>
      <c r="AY32" s="358"/>
      <c r="AZ32" s="357"/>
      <c r="BA32" s="358"/>
      <c r="BB32" s="358"/>
      <c r="BC32" s="358"/>
      <c r="BD32" s="358"/>
      <c r="BE32" s="358"/>
      <c r="BF32" s="357"/>
      <c r="BG32" s="358"/>
      <c r="BH32" s="358"/>
      <c r="BI32" s="358"/>
      <c r="BJ32" s="358"/>
      <c r="BK32" s="359"/>
    </row>
    <row r="33" spans="1:63" ht="18" customHeight="1" x14ac:dyDescent="0.25">
      <c r="A33" s="349"/>
      <c r="B33" s="205" t="s">
        <v>72</v>
      </c>
      <c r="C33" s="102"/>
      <c r="D33" s="78" t="s">
        <v>112</v>
      </c>
      <c r="E33" s="78" t="str">
        <f>Sprache!$A$109</f>
        <v>profondeur de galerie</v>
      </c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63"/>
      <c r="V33" s="357"/>
      <c r="W33" s="358"/>
      <c r="X33" s="358"/>
      <c r="Y33" s="358"/>
      <c r="Z33" s="358"/>
      <c r="AA33" s="358"/>
      <c r="AB33" s="357"/>
      <c r="AC33" s="358"/>
      <c r="AD33" s="358"/>
      <c r="AE33" s="358"/>
      <c r="AF33" s="358"/>
      <c r="AG33" s="358"/>
      <c r="AH33" s="357"/>
      <c r="AI33" s="358"/>
      <c r="AJ33" s="358"/>
      <c r="AK33" s="358"/>
      <c r="AL33" s="358"/>
      <c r="AM33" s="358"/>
      <c r="AN33" s="357"/>
      <c r="AO33" s="358"/>
      <c r="AP33" s="358"/>
      <c r="AQ33" s="358"/>
      <c r="AR33" s="358"/>
      <c r="AS33" s="358"/>
      <c r="AT33" s="357"/>
      <c r="AU33" s="358"/>
      <c r="AV33" s="358"/>
      <c r="AW33" s="358"/>
      <c r="AX33" s="358"/>
      <c r="AY33" s="358"/>
      <c r="AZ33" s="357"/>
      <c r="BA33" s="358"/>
      <c r="BB33" s="358"/>
      <c r="BC33" s="358"/>
      <c r="BD33" s="358"/>
      <c r="BE33" s="358"/>
      <c r="BF33" s="357"/>
      <c r="BG33" s="358"/>
      <c r="BH33" s="358"/>
      <c r="BI33" s="358"/>
      <c r="BJ33" s="358"/>
      <c r="BK33" s="359"/>
    </row>
    <row r="34" spans="1:63" ht="18" customHeight="1" x14ac:dyDescent="0.25">
      <c r="A34" s="349"/>
      <c r="B34" s="205" t="s">
        <v>500</v>
      </c>
      <c r="C34" s="102"/>
      <c r="D34" s="78" t="s">
        <v>112</v>
      </c>
      <c r="E34" s="102" t="str">
        <f>Sprache!A138</f>
        <v xml:space="preserve">hauteure arrière du support </v>
      </c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5"/>
      <c r="S34" s="102"/>
      <c r="T34" s="102"/>
      <c r="U34" s="103"/>
      <c r="V34" s="357"/>
      <c r="W34" s="358"/>
      <c r="X34" s="358"/>
      <c r="Y34" s="358"/>
      <c r="Z34" s="358"/>
      <c r="AA34" s="358"/>
      <c r="AB34" s="357"/>
      <c r="AC34" s="358"/>
      <c r="AD34" s="358"/>
      <c r="AE34" s="358"/>
      <c r="AF34" s="358"/>
      <c r="AG34" s="358"/>
      <c r="AH34" s="357"/>
      <c r="AI34" s="358"/>
      <c r="AJ34" s="358"/>
      <c r="AK34" s="358"/>
      <c r="AL34" s="358"/>
      <c r="AM34" s="358"/>
      <c r="AN34" s="357"/>
      <c r="AO34" s="358"/>
      <c r="AP34" s="358"/>
      <c r="AQ34" s="358"/>
      <c r="AR34" s="358"/>
      <c r="AS34" s="358"/>
      <c r="AT34" s="357"/>
      <c r="AU34" s="358"/>
      <c r="AV34" s="358"/>
      <c r="AW34" s="358"/>
      <c r="AX34" s="358"/>
      <c r="AY34" s="358"/>
      <c r="AZ34" s="357"/>
      <c r="BA34" s="358"/>
      <c r="BB34" s="358"/>
      <c r="BC34" s="358"/>
      <c r="BD34" s="358"/>
      <c r="BE34" s="358"/>
      <c r="BF34" s="357"/>
      <c r="BG34" s="358"/>
      <c r="BH34" s="358"/>
      <c r="BI34" s="358"/>
      <c r="BJ34" s="358"/>
      <c r="BK34" s="359"/>
    </row>
    <row r="35" spans="1:63" ht="18" customHeight="1" x14ac:dyDescent="0.25">
      <c r="A35" s="349"/>
      <c r="B35" s="175" t="str">
        <f>Sprache!$A$117&amp;" "&amp;Sprache!$A$120</f>
        <v>support sur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6"/>
      <c r="Q35" s="166"/>
      <c r="R35" s="165"/>
      <c r="S35" s="166"/>
      <c r="T35" s="166"/>
      <c r="U35" s="167"/>
      <c r="V35" s="357"/>
      <c r="W35" s="358"/>
      <c r="X35" s="358"/>
      <c r="Y35" s="358"/>
      <c r="Z35" s="358"/>
      <c r="AA35" s="358"/>
      <c r="AB35" s="357"/>
      <c r="AC35" s="358"/>
      <c r="AD35" s="358"/>
      <c r="AE35" s="358"/>
      <c r="AF35" s="358"/>
      <c r="AG35" s="358"/>
      <c r="AH35" s="357"/>
      <c r="AI35" s="358"/>
      <c r="AJ35" s="358"/>
      <c r="AK35" s="358"/>
      <c r="AL35" s="358"/>
      <c r="AM35" s="358"/>
      <c r="AN35" s="357"/>
      <c r="AO35" s="358"/>
      <c r="AP35" s="358"/>
      <c r="AQ35" s="358"/>
      <c r="AR35" s="358"/>
      <c r="AS35" s="358"/>
      <c r="AT35" s="357"/>
      <c r="AU35" s="358"/>
      <c r="AV35" s="358"/>
      <c r="AW35" s="358"/>
      <c r="AX35" s="358"/>
      <c r="AY35" s="358"/>
      <c r="AZ35" s="357"/>
      <c r="BA35" s="358"/>
      <c r="BB35" s="358"/>
      <c r="BC35" s="358"/>
      <c r="BD35" s="358"/>
      <c r="BE35" s="358"/>
      <c r="BF35" s="357"/>
      <c r="BG35" s="358"/>
      <c r="BH35" s="358"/>
      <c r="BI35" s="358"/>
      <c r="BJ35" s="358"/>
      <c r="BK35" s="359"/>
    </row>
    <row r="36" spans="1:63" ht="18" customHeight="1" x14ac:dyDescent="0.25">
      <c r="A36" s="350"/>
      <c r="B36" s="432" t="str">
        <f>Sprache!$A$111</f>
        <v>type de support de coulisse</v>
      </c>
      <c r="C36" s="433"/>
      <c r="D36" s="433"/>
      <c r="E36" s="433"/>
      <c r="F36" s="433"/>
      <c r="G36" s="433"/>
      <c r="H36" s="433"/>
      <c r="I36" s="433"/>
      <c r="J36" s="433"/>
      <c r="K36" s="433"/>
      <c r="L36" s="433"/>
      <c r="M36" s="433"/>
      <c r="N36" s="160"/>
      <c r="O36" s="160"/>
      <c r="P36" s="160"/>
      <c r="Q36" s="160"/>
      <c r="R36" s="187"/>
      <c r="S36" s="160"/>
      <c r="T36" s="160"/>
      <c r="U36" s="164" t="s">
        <v>244</v>
      </c>
      <c r="V36" s="360"/>
      <c r="W36" s="361"/>
      <c r="X36" s="361"/>
      <c r="Y36" s="361"/>
      <c r="Z36" s="361"/>
      <c r="AA36" s="361"/>
      <c r="AB36" s="360"/>
      <c r="AC36" s="361"/>
      <c r="AD36" s="361"/>
      <c r="AE36" s="361"/>
      <c r="AF36" s="361"/>
      <c r="AG36" s="361"/>
      <c r="AH36" s="360"/>
      <c r="AI36" s="361"/>
      <c r="AJ36" s="361"/>
      <c r="AK36" s="361"/>
      <c r="AL36" s="361"/>
      <c r="AM36" s="361"/>
      <c r="AN36" s="360"/>
      <c r="AO36" s="361"/>
      <c r="AP36" s="361"/>
      <c r="AQ36" s="361"/>
      <c r="AR36" s="361"/>
      <c r="AS36" s="361"/>
      <c r="AT36" s="360"/>
      <c r="AU36" s="361"/>
      <c r="AV36" s="361"/>
      <c r="AW36" s="361"/>
      <c r="AX36" s="361"/>
      <c r="AY36" s="361"/>
      <c r="AZ36" s="360"/>
      <c r="BA36" s="361"/>
      <c r="BB36" s="361"/>
      <c r="BC36" s="361"/>
      <c r="BD36" s="361"/>
      <c r="BE36" s="361"/>
      <c r="BF36" s="360"/>
      <c r="BG36" s="361"/>
      <c r="BH36" s="361"/>
      <c r="BI36" s="361"/>
      <c r="BJ36" s="361"/>
      <c r="BK36" s="362"/>
    </row>
    <row r="37" spans="1:63" ht="18" customHeight="1" x14ac:dyDescent="0.25">
      <c r="A37" s="348" t="str">
        <f>Sprache!$A$58</f>
        <v>Coulisse</v>
      </c>
      <c r="B37" s="363" t="str">
        <f>"965 = "&amp;Sprache!$A$142&amp;"; "&amp;"964 ="&amp;Sprache!$A$142&amp;" "&amp;Sprache!$A$143</f>
        <v>965 = coulisse simple; 964 =coulisse simple panneau droite</v>
      </c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  <c r="V37" s="364"/>
      <c r="W37" s="364"/>
      <c r="X37" s="364"/>
      <c r="Y37" s="364"/>
      <c r="Z37" s="364"/>
      <c r="AA37" s="364"/>
      <c r="AB37" s="364"/>
      <c r="AC37" s="364"/>
      <c r="AD37" s="364"/>
      <c r="AE37" s="364"/>
      <c r="AF37" s="364"/>
      <c r="AG37" s="364"/>
      <c r="AH37" s="364"/>
      <c r="AI37" s="364"/>
      <c r="AJ37" s="364"/>
      <c r="AK37" s="364"/>
      <c r="AL37" s="364"/>
      <c r="AM37" s="364"/>
      <c r="AN37" s="364"/>
      <c r="AO37" s="364"/>
      <c r="AP37" s="364"/>
      <c r="AQ37" s="364"/>
      <c r="AR37" s="364"/>
      <c r="AS37" s="364"/>
      <c r="AT37" s="364"/>
      <c r="AU37" s="364"/>
      <c r="AV37" s="364"/>
      <c r="AW37" s="364"/>
      <c r="AX37" s="364"/>
      <c r="AY37" s="364"/>
      <c r="AZ37" s="364"/>
      <c r="BA37" s="364"/>
      <c r="BB37" s="364"/>
      <c r="BC37" s="364"/>
      <c r="BD37" s="364"/>
      <c r="BE37" s="364"/>
      <c r="BF37" s="364"/>
      <c r="BG37" s="364"/>
      <c r="BH37" s="364"/>
      <c r="BI37" s="364"/>
      <c r="BJ37" s="364"/>
      <c r="BK37" s="365"/>
    </row>
    <row r="38" spans="1:63" s="207" customFormat="1" ht="12" customHeight="1" x14ac:dyDescent="0.25">
      <c r="A38" s="349"/>
      <c r="B38" s="205" t="str">
        <f>Sprache!$A$112</f>
        <v>rallonge de coulisse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68"/>
      <c r="M38" s="168"/>
      <c r="N38" s="168"/>
      <c r="O38" s="168"/>
      <c r="P38" s="168"/>
      <c r="Q38" s="168"/>
      <c r="R38" s="102"/>
      <c r="S38" s="102"/>
      <c r="T38" s="102"/>
      <c r="U38" s="103" t="s">
        <v>244</v>
      </c>
      <c r="V38" s="357"/>
      <c r="W38" s="358"/>
      <c r="X38" s="358"/>
      <c r="Y38" s="358"/>
      <c r="Z38" s="358"/>
      <c r="AA38" s="358"/>
      <c r="AB38" s="357"/>
      <c r="AC38" s="358"/>
      <c r="AD38" s="358"/>
      <c r="AE38" s="358"/>
      <c r="AF38" s="358"/>
      <c r="AG38" s="358"/>
      <c r="AH38" s="357"/>
      <c r="AI38" s="358"/>
      <c r="AJ38" s="358"/>
      <c r="AK38" s="358"/>
      <c r="AL38" s="358"/>
      <c r="AM38" s="358"/>
      <c r="AN38" s="357"/>
      <c r="AO38" s="358"/>
      <c r="AP38" s="358"/>
      <c r="AQ38" s="358"/>
      <c r="AR38" s="358"/>
      <c r="AS38" s="358"/>
      <c r="AT38" s="357"/>
      <c r="AU38" s="358"/>
      <c r="AV38" s="358"/>
      <c r="AW38" s="358"/>
      <c r="AX38" s="358"/>
      <c r="AY38" s="358"/>
      <c r="AZ38" s="357"/>
      <c r="BA38" s="358"/>
      <c r="BB38" s="358"/>
      <c r="BC38" s="358"/>
      <c r="BD38" s="358"/>
      <c r="BE38" s="358"/>
      <c r="BF38" s="357"/>
      <c r="BG38" s="358"/>
      <c r="BH38" s="358"/>
      <c r="BI38" s="358"/>
      <c r="BJ38" s="358"/>
      <c r="BK38" s="359"/>
    </row>
    <row r="39" spans="1:63" ht="18" customHeight="1" x14ac:dyDescent="0.25">
      <c r="A39" s="349"/>
      <c r="B39" s="205" t="str">
        <f>Sprache!$A$58&amp;" "&amp;Sprache!$A$120</f>
        <v>Coulisse sur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5"/>
      <c r="Q39" s="105"/>
      <c r="R39" s="102"/>
      <c r="S39" s="105"/>
      <c r="T39" s="102"/>
      <c r="U39" s="103" t="s">
        <v>244</v>
      </c>
      <c r="V39" s="357"/>
      <c r="W39" s="358"/>
      <c r="X39" s="358"/>
      <c r="Y39" s="358"/>
      <c r="Z39" s="358"/>
      <c r="AA39" s="358"/>
      <c r="AB39" s="357"/>
      <c r="AC39" s="358"/>
      <c r="AD39" s="358"/>
      <c r="AE39" s="358"/>
      <c r="AF39" s="358"/>
      <c r="AG39" s="358"/>
      <c r="AH39" s="357"/>
      <c r="AI39" s="358"/>
      <c r="AJ39" s="358"/>
      <c r="AK39" s="358"/>
      <c r="AL39" s="358"/>
      <c r="AM39" s="358"/>
      <c r="AN39" s="357"/>
      <c r="AO39" s="358"/>
      <c r="AP39" s="358"/>
      <c r="AQ39" s="358"/>
      <c r="AR39" s="358"/>
      <c r="AS39" s="358"/>
      <c r="AT39" s="357"/>
      <c r="AU39" s="358"/>
      <c r="AV39" s="358"/>
      <c r="AW39" s="358"/>
      <c r="AX39" s="358"/>
      <c r="AY39" s="358"/>
      <c r="AZ39" s="357"/>
      <c r="BA39" s="358"/>
      <c r="BB39" s="358"/>
      <c r="BC39" s="358"/>
      <c r="BD39" s="358"/>
      <c r="BE39" s="358"/>
      <c r="BF39" s="357"/>
      <c r="BG39" s="358"/>
      <c r="BH39" s="358"/>
      <c r="BI39" s="358"/>
      <c r="BJ39" s="358"/>
      <c r="BK39" s="359"/>
    </row>
    <row r="40" spans="1:63" ht="18" customHeight="1" x14ac:dyDescent="0.25">
      <c r="A40" s="349"/>
      <c r="B40" s="430" t="str">
        <f>Sprache!$A$111</f>
        <v>type de support de coulisse</v>
      </c>
      <c r="C40" s="431"/>
      <c r="D40" s="431"/>
      <c r="E40" s="431"/>
      <c r="F40" s="431"/>
      <c r="G40" s="431"/>
      <c r="H40" s="431"/>
      <c r="I40" s="431"/>
      <c r="J40" s="431"/>
      <c r="K40" s="431"/>
      <c r="L40" s="431"/>
      <c r="M40" s="431"/>
      <c r="N40" s="102"/>
      <c r="O40" s="102"/>
      <c r="P40" s="102"/>
      <c r="Q40" s="102"/>
      <c r="R40" s="188"/>
      <c r="S40" s="102"/>
      <c r="T40" s="102"/>
      <c r="U40" s="103" t="s">
        <v>245</v>
      </c>
      <c r="V40" s="357"/>
      <c r="W40" s="358"/>
      <c r="X40" s="358"/>
      <c r="Y40" s="358"/>
      <c r="Z40" s="358"/>
      <c r="AA40" s="358"/>
      <c r="AB40" s="357"/>
      <c r="AC40" s="358"/>
      <c r="AD40" s="358"/>
      <c r="AE40" s="358"/>
      <c r="AF40" s="358"/>
      <c r="AG40" s="358"/>
      <c r="AH40" s="357"/>
      <c r="AI40" s="358"/>
      <c r="AJ40" s="358"/>
      <c r="AK40" s="358"/>
      <c r="AL40" s="358"/>
      <c r="AM40" s="358"/>
      <c r="AN40" s="357"/>
      <c r="AO40" s="358"/>
      <c r="AP40" s="358"/>
      <c r="AQ40" s="358"/>
      <c r="AR40" s="358"/>
      <c r="AS40" s="358"/>
      <c r="AT40" s="357"/>
      <c r="AU40" s="358"/>
      <c r="AV40" s="358"/>
      <c r="AW40" s="358"/>
      <c r="AX40" s="358"/>
      <c r="AY40" s="358"/>
      <c r="AZ40" s="357"/>
      <c r="BA40" s="358"/>
      <c r="BB40" s="358"/>
      <c r="BC40" s="358"/>
      <c r="BD40" s="358"/>
      <c r="BE40" s="358"/>
      <c r="BF40" s="357"/>
      <c r="BG40" s="358"/>
      <c r="BH40" s="358"/>
      <c r="BI40" s="358"/>
      <c r="BJ40" s="358"/>
      <c r="BK40" s="359"/>
    </row>
    <row r="41" spans="1:63" ht="18" customHeight="1" x14ac:dyDescent="0.25">
      <c r="A41" s="349"/>
      <c r="B41" s="205" t="str">
        <f>Sprache!$A$112</f>
        <v>rallonge de coulisse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68"/>
      <c r="M41" s="168"/>
      <c r="N41" s="168"/>
      <c r="O41" s="168"/>
      <c r="P41" s="168"/>
      <c r="Q41" s="168"/>
      <c r="R41" s="102"/>
      <c r="S41" s="102"/>
      <c r="T41" s="102"/>
      <c r="U41" s="103" t="s">
        <v>245</v>
      </c>
      <c r="V41" s="357"/>
      <c r="W41" s="358"/>
      <c r="X41" s="358"/>
      <c r="Y41" s="358"/>
      <c r="Z41" s="358"/>
      <c r="AA41" s="358"/>
      <c r="AB41" s="357"/>
      <c r="AC41" s="358"/>
      <c r="AD41" s="358"/>
      <c r="AE41" s="358"/>
      <c r="AF41" s="358"/>
      <c r="AG41" s="358"/>
      <c r="AH41" s="357"/>
      <c r="AI41" s="358"/>
      <c r="AJ41" s="358"/>
      <c r="AK41" s="358"/>
      <c r="AL41" s="358"/>
      <c r="AM41" s="358"/>
      <c r="AN41" s="357"/>
      <c r="AO41" s="358"/>
      <c r="AP41" s="358"/>
      <c r="AQ41" s="358"/>
      <c r="AR41" s="358"/>
      <c r="AS41" s="358"/>
      <c r="AT41" s="357"/>
      <c r="AU41" s="358"/>
      <c r="AV41" s="358"/>
      <c r="AW41" s="358"/>
      <c r="AX41" s="358"/>
      <c r="AY41" s="358"/>
      <c r="AZ41" s="357"/>
      <c r="BA41" s="358"/>
      <c r="BB41" s="358"/>
      <c r="BC41" s="358"/>
      <c r="BD41" s="358"/>
      <c r="BE41" s="358"/>
      <c r="BF41" s="357"/>
      <c r="BG41" s="358"/>
      <c r="BH41" s="358"/>
      <c r="BI41" s="358"/>
      <c r="BJ41" s="358"/>
      <c r="BK41" s="359"/>
    </row>
    <row r="42" spans="1:63" ht="18" customHeight="1" x14ac:dyDescent="0.25">
      <c r="A42" s="349"/>
      <c r="B42" s="205" t="str">
        <f>Sprache!$A$58&amp;" "&amp;Sprache!$A$120</f>
        <v>Coulisse sur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5"/>
      <c r="Q42" s="105"/>
      <c r="R42" s="102"/>
      <c r="S42" s="105"/>
      <c r="T42" s="102"/>
      <c r="U42" s="103" t="s">
        <v>245</v>
      </c>
      <c r="V42" s="357"/>
      <c r="W42" s="358"/>
      <c r="X42" s="358"/>
      <c r="Y42" s="358"/>
      <c r="Z42" s="358"/>
      <c r="AA42" s="358"/>
      <c r="AB42" s="357"/>
      <c r="AC42" s="358"/>
      <c r="AD42" s="358"/>
      <c r="AE42" s="358"/>
      <c r="AF42" s="358"/>
      <c r="AG42" s="358"/>
      <c r="AH42" s="357"/>
      <c r="AI42" s="358"/>
      <c r="AJ42" s="358"/>
      <c r="AK42" s="358"/>
      <c r="AL42" s="358"/>
      <c r="AM42" s="358"/>
      <c r="AN42" s="357"/>
      <c r="AO42" s="358"/>
      <c r="AP42" s="358"/>
      <c r="AQ42" s="358"/>
      <c r="AR42" s="358"/>
      <c r="AS42" s="358"/>
      <c r="AT42" s="357"/>
      <c r="AU42" s="358"/>
      <c r="AV42" s="358"/>
      <c r="AW42" s="358"/>
      <c r="AX42" s="358"/>
      <c r="AY42" s="358"/>
      <c r="AZ42" s="357"/>
      <c r="BA42" s="358"/>
      <c r="BB42" s="358"/>
      <c r="BC42" s="358"/>
      <c r="BD42" s="358"/>
      <c r="BE42" s="358"/>
      <c r="BF42" s="357"/>
      <c r="BG42" s="358"/>
      <c r="BH42" s="358"/>
      <c r="BI42" s="358"/>
      <c r="BJ42" s="358"/>
      <c r="BK42" s="359"/>
    </row>
    <row r="43" spans="1:63" ht="18" customHeight="1" x14ac:dyDescent="0.25">
      <c r="A43" s="349"/>
      <c r="B43" s="205" t="str">
        <f>Sprache!$A$131</f>
        <v>genre d'équerre de moulure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68"/>
      <c r="M43" s="168"/>
      <c r="N43" s="168"/>
      <c r="O43" s="168"/>
      <c r="P43" s="168"/>
      <c r="Q43" s="168"/>
      <c r="R43" s="168"/>
      <c r="S43" s="168"/>
      <c r="T43" s="168"/>
      <c r="U43" s="103" t="s">
        <v>239</v>
      </c>
      <c r="V43" s="357"/>
      <c r="W43" s="358"/>
      <c r="X43" s="358"/>
      <c r="Y43" s="358"/>
      <c r="Z43" s="358"/>
      <c r="AA43" s="358"/>
      <c r="AB43" s="357"/>
      <c r="AC43" s="358"/>
      <c r="AD43" s="358"/>
      <c r="AE43" s="358"/>
      <c r="AF43" s="358"/>
      <c r="AG43" s="358"/>
      <c r="AH43" s="357"/>
      <c r="AI43" s="358"/>
      <c r="AJ43" s="358"/>
      <c r="AK43" s="358"/>
      <c r="AL43" s="358"/>
      <c r="AM43" s="358"/>
      <c r="AN43" s="357"/>
      <c r="AO43" s="358"/>
      <c r="AP43" s="358"/>
      <c r="AQ43" s="358"/>
      <c r="AR43" s="358"/>
      <c r="AS43" s="358"/>
      <c r="AT43" s="357"/>
      <c r="AU43" s="358"/>
      <c r="AV43" s="358"/>
      <c r="AW43" s="358"/>
      <c r="AX43" s="358"/>
      <c r="AY43" s="358"/>
      <c r="AZ43" s="357"/>
      <c r="BA43" s="358"/>
      <c r="BB43" s="358"/>
      <c r="BC43" s="358"/>
      <c r="BD43" s="358"/>
      <c r="BE43" s="358"/>
      <c r="BF43" s="357"/>
      <c r="BG43" s="358"/>
      <c r="BH43" s="358"/>
      <c r="BI43" s="358"/>
      <c r="BJ43" s="358"/>
      <c r="BK43" s="359"/>
    </row>
    <row r="44" spans="1:63" ht="18" customHeight="1" x14ac:dyDescent="0.25">
      <c r="A44" s="349"/>
      <c r="B44" s="205" t="str">
        <f>Sprache!$A$130</f>
        <v>équerre de moulure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68"/>
      <c r="M44" s="168"/>
      <c r="N44" s="168"/>
      <c r="O44" s="168"/>
      <c r="P44" s="168"/>
      <c r="Q44" s="168"/>
      <c r="R44" s="168"/>
      <c r="S44" s="168"/>
      <c r="T44" s="168"/>
      <c r="U44" s="103" t="str">
        <f>"("&amp;Sprache!$A$133&amp;")"</f>
        <v>(degré)</v>
      </c>
      <c r="V44" s="357"/>
      <c r="W44" s="358"/>
      <c r="X44" s="358"/>
      <c r="Y44" s="358"/>
      <c r="Z44" s="358"/>
      <c r="AA44" s="358"/>
      <c r="AB44" s="357"/>
      <c r="AC44" s="358"/>
      <c r="AD44" s="358"/>
      <c r="AE44" s="358"/>
      <c r="AF44" s="358"/>
      <c r="AG44" s="358"/>
      <c r="AH44" s="357"/>
      <c r="AI44" s="358"/>
      <c r="AJ44" s="358"/>
      <c r="AK44" s="358"/>
      <c r="AL44" s="358"/>
      <c r="AM44" s="358"/>
      <c r="AN44" s="357"/>
      <c r="AO44" s="358"/>
      <c r="AP44" s="358"/>
      <c r="AQ44" s="358"/>
      <c r="AR44" s="358"/>
      <c r="AS44" s="358"/>
      <c r="AT44" s="357"/>
      <c r="AU44" s="358"/>
      <c r="AV44" s="358"/>
      <c r="AW44" s="358"/>
      <c r="AX44" s="358"/>
      <c r="AY44" s="358"/>
      <c r="AZ44" s="357"/>
      <c r="BA44" s="358"/>
      <c r="BB44" s="358"/>
      <c r="BC44" s="358"/>
      <c r="BD44" s="358"/>
      <c r="BE44" s="358"/>
      <c r="BF44" s="357"/>
      <c r="BG44" s="358"/>
      <c r="BH44" s="358"/>
      <c r="BI44" s="358"/>
      <c r="BJ44" s="358"/>
      <c r="BK44" s="359"/>
    </row>
    <row r="45" spans="1:63" ht="18" customHeight="1" x14ac:dyDescent="0.25">
      <c r="A45" s="349"/>
      <c r="B45" s="175" t="str">
        <f>Sprache!$A$132</f>
        <v>hauteur d'équerre de moulure</v>
      </c>
      <c r="C45" s="165"/>
      <c r="D45" s="165"/>
      <c r="E45" s="165"/>
      <c r="F45" s="165"/>
      <c r="G45" s="165"/>
      <c r="H45" s="165"/>
      <c r="I45" s="165"/>
      <c r="J45" s="165"/>
      <c r="K45" s="165"/>
      <c r="L45" s="173"/>
      <c r="M45" s="173"/>
      <c r="N45" s="173"/>
      <c r="O45" s="173"/>
      <c r="P45" s="173"/>
      <c r="Q45" s="173"/>
      <c r="R45" s="173"/>
      <c r="S45" s="173"/>
      <c r="T45" s="173"/>
      <c r="U45" s="167" t="s">
        <v>241</v>
      </c>
      <c r="V45" s="366"/>
      <c r="W45" s="367"/>
      <c r="X45" s="367"/>
      <c r="Y45" s="367"/>
      <c r="Z45" s="367"/>
      <c r="AA45" s="367"/>
      <c r="AB45" s="366"/>
      <c r="AC45" s="367"/>
      <c r="AD45" s="367"/>
      <c r="AE45" s="367"/>
      <c r="AF45" s="367"/>
      <c r="AG45" s="367"/>
      <c r="AH45" s="366"/>
      <c r="AI45" s="367"/>
      <c r="AJ45" s="367"/>
      <c r="AK45" s="367"/>
      <c r="AL45" s="367"/>
      <c r="AM45" s="367"/>
      <c r="AN45" s="366"/>
      <c r="AO45" s="367"/>
      <c r="AP45" s="367"/>
      <c r="AQ45" s="367"/>
      <c r="AR45" s="367"/>
      <c r="AS45" s="367"/>
      <c r="AT45" s="366"/>
      <c r="AU45" s="367"/>
      <c r="AV45" s="367"/>
      <c r="AW45" s="367"/>
      <c r="AX45" s="367"/>
      <c r="AY45" s="367"/>
      <c r="AZ45" s="366"/>
      <c r="BA45" s="367"/>
      <c r="BB45" s="367"/>
      <c r="BC45" s="367"/>
      <c r="BD45" s="367"/>
      <c r="BE45" s="367"/>
      <c r="BF45" s="366"/>
      <c r="BG45" s="367"/>
      <c r="BH45" s="367"/>
      <c r="BI45" s="367"/>
      <c r="BJ45" s="367"/>
      <c r="BK45" s="378"/>
    </row>
    <row r="46" spans="1:63" ht="18" customHeight="1" x14ac:dyDescent="0.25">
      <c r="A46" s="350"/>
      <c r="B46" s="206" t="str">
        <f>Sprache!$A$113</f>
        <v>variante d'exécution</v>
      </c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04"/>
      <c r="U46" s="164" t="s">
        <v>246</v>
      </c>
      <c r="V46" s="360"/>
      <c r="W46" s="361"/>
      <c r="X46" s="361"/>
      <c r="Y46" s="361"/>
      <c r="Z46" s="361"/>
      <c r="AA46" s="361"/>
      <c r="AB46" s="360"/>
      <c r="AC46" s="361"/>
      <c r="AD46" s="361"/>
      <c r="AE46" s="361"/>
      <c r="AF46" s="361"/>
      <c r="AG46" s="361"/>
      <c r="AH46" s="360"/>
      <c r="AI46" s="361"/>
      <c r="AJ46" s="361"/>
      <c r="AK46" s="361"/>
      <c r="AL46" s="361"/>
      <c r="AM46" s="361"/>
      <c r="AN46" s="360"/>
      <c r="AO46" s="361"/>
      <c r="AP46" s="361"/>
      <c r="AQ46" s="361"/>
      <c r="AR46" s="361"/>
      <c r="AS46" s="361"/>
      <c r="AT46" s="360"/>
      <c r="AU46" s="361"/>
      <c r="AV46" s="361"/>
      <c r="AW46" s="361"/>
      <c r="AX46" s="361"/>
      <c r="AY46" s="361"/>
      <c r="AZ46" s="360"/>
      <c r="BA46" s="361"/>
      <c r="BB46" s="361"/>
      <c r="BC46" s="361"/>
      <c r="BD46" s="361"/>
      <c r="BE46" s="361"/>
      <c r="BF46" s="360"/>
      <c r="BG46" s="361"/>
      <c r="BH46" s="361"/>
      <c r="BI46" s="361"/>
      <c r="BJ46" s="361"/>
      <c r="BK46" s="362"/>
    </row>
    <row r="47" spans="1:63" ht="18" customHeight="1" x14ac:dyDescent="0.25">
      <c r="A47" s="208"/>
      <c r="B47" s="206" t="str">
        <f>Sprache!$A$114</f>
        <v>genre de support de coulisse</v>
      </c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04"/>
      <c r="R47" s="160"/>
      <c r="S47" s="104"/>
      <c r="T47" s="160"/>
      <c r="U47" s="164" t="s">
        <v>244</v>
      </c>
      <c r="V47" s="360"/>
      <c r="W47" s="361"/>
      <c r="X47" s="361"/>
      <c r="Y47" s="361"/>
      <c r="Z47" s="361"/>
      <c r="AA47" s="361"/>
      <c r="AB47" s="360"/>
      <c r="AC47" s="361"/>
      <c r="AD47" s="361"/>
      <c r="AE47" s="361"/>
      <c r="AF47" s="361"/>
      <c r="AG47" s="361"/>
      <c r="AH47" s="360"/>
      <c r="AI47" s="361"/>
      <c r="AJ47" s="361"/>
      <c r="AK47" s="361"/>
      <c r="AL47" s="361"/>
      <c r="AM47" s="361"/>
      <c r="AN47" s="360"/>
      <c r="AO47" s="361"/>
      <c r="AP47" s="361"/>
      <c r="AQ47" s="361"/>
      <c r="AR47" s="361"/>
      <c r="AS47" s="361"/>
      <c r="AT47" s="360"/>
      <c r="AU47" s="361"/>
      <c r="AV47" s="361"/>
      <c r="AW47" s="361"/>
      <c r="AX47" s="361"/>
      <c r="AY47" s="361"/>
      <c r="AZ47" s="360"/>
      <c r="BA47" s="361"/>
      <c r="BB47" s="361"/>
      <c r="BC47" s="361"/>
      <c r="BD47" s="361"/>
      <c r="BE47" s="361"/>
      <c r="BF47" s="360"/>
      <c r="BG47" s="361"/>
      <c r="BH47" s="361"/>
      <c r="BI47" s="361"/>
      <c r="BJ47" s="361"/>
      <c r="BK47" s="362"/>
    </row>
    <row r="48" spans="1:63" ht="18" customHeight="1" x14ac:dyDescent="0.25">
      <c r="A48" s="351" t="str">
        <f>Sprache!$A$62</f>
        <v>support de coulisse</v>
      </c>
      <c r="B48" s="205" t="str">
        <f>Sprache!$A$115</f>
        <v>hauteur de support de coulisse</v>
      </c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3" t="s">
        <v>244</v>
      </c>
      <c r="V48" s="357"/>
      <c r="W48" s="358"/>
      <c r="X48" s="358"/>
      <c r="Y48" s="358"/>
      <c r="Z48" s="358"/>
      <c r="AA48" s="358"/>
      <c r="AB48" s="357"/>
      <c r="AC48" s="358"/>
      <c r="AD48" s="358"/>
      <c r="AE48" s="358"/>
      <c r="AF48" s="358"/>
      <c r="AG48" s="358"/>
      <c r="AH48" s="357"/>
      <c r="AI48" s="358"/>
      <c r="AJ48" s="358"/>
      <c r="AK48" s="358"/>
      <c r="AL48" s="358"/>
      <c r="AM48" s="358"/>
      <c r="AN48" s="357"/>
      <c r="AO48" s="358"/>
      <c r="AP48" s="358"/>
      <c r="AQ48" s="358"/>
      <c r="AR48" s="358"/>
      <c r="AS48" s="358"/>
      <c r="AT48" s="357"/>
      <c r="AU48" s="358"/>
      <c r="AV48" s="358"/>
      <c r="AW48" s="358"/>
      <c r="AX48" s="358"/>
      <c r="AY48" s="358"/>
      <c r="AZ48" s="357"/>
      <c r="BA48" s="358"/>
      <c r="BB48" s="358"/>
      <c r="BC48" s="358"/>
      <c r="BD48" s="358"/>
      <c r="BE48" s="358"/>
      <c r="BF48" s="357"/>
      <c r="BG48" s="358"/>
      <c r="BH48" s="358"/>
      <c r="BI48" s="358"/>
      <c r="BJ48" s="358"/>
      <c r="BK48" s="359"/>
    </row>
    <row r="49" spans="1:63" ht="18" customHeight="1" x14ac:dyDescent="0.25">
      <c r="A49" s="352"/>
      <c r="B49" s="205" t="str">
        <f>Sprache!$A$62&amp;" "&amp;Sprache!A120</f>
        <v>support de coulisse sur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5"/>
      <c r="Q49" s="105"/>
      <c r="R49" s="102"/>
      <c r="S49" s="105"/>
      <c r="T49" s="102"/>
      <c r="U49" s="103" t="s">
        <v>244</v>
      </c>
      <c r="V49" s="357"/>
      <c r="W49" s="358"/>
      <c r="X49" s="358"/>
      <c r="Y49" s="358"/>
      <c r="Z49" s="358"/>
      <c r="AA49" s="358"/>
      <c r="AB49" s="357"/>
      <c r="AC49" s="358"/>
      <c r="AD49" s="358"/>
      <c r="AE49" s="358"/>
      <c r="AF49" s="358"/>
      <c r="AG49" s="358"/>
      <c r="AH49" s="357"/>
      <c r="AI49" s="358"/>
      <c r="AJ49" s="358"/>
      <c r="AK49" s="358"/>
      <c r="AL49" s="358"/>
      <c r="AM49" s="358"/>
      <c r="AN49" s="357"/>
      <c r="AO49" s="358"/>
      <c r="AP49" s="358"/>
      <c r="AQ49" s="358"/>
      <c r="AR49" s="358"/>
      <c r="AS49" s="358"/>
      <c r="AT49" s="357"/>
      <c r="AU49" s="358"/>
      <c r="AV49" s="358"/>
      <c r="AW49" s="358"/>
      <c r="AX49" s="358"/>
      <c r="AY49" s="358"/>
      <c r="AZ49" s="357"/>
      <c r="BA49" s="358"/>
      <c r="BB49" s="358"/>
      <c r="BC49" s="358"/>
      <c r="BD49" s="358"/>
      <c r="BE49" s="358"/>
      <c r="BF49" s="357"/>
      <c r="BG49" s="358"/>
      <c r="BH49" s="358"/>
      <c r="BI49" s="358"/>
      <c r="BJ49" s="358"/>
      <c r="BK49" s="359"/>
    </row>
    <row r="50" spans="1:63" ht="18" customHeight="1" x14ac:dyDescent="0.25">
      <c r="A50" s="352"/>
      <c r="B50" s="205" t="str">
        <f>Sprache!$A$114</f>
        <v>genre de support de coulisse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5"/>
      <c r="R50" s="102"/>
      <c r="S50" s="105"/>
      <c r="T50" s="102"/>
      <c r="U50" s="103" t="s">
        <v>245</v>
      </c>
      <c r="V50" s="357"/>
      <c r="W50" s="358"/>
      <c r="X50" s="358"/>
      <c r="Y50" s="358"/>
      <c r="Z50" s="358"/>
      <c r="AA50" s="358"/>
      <c r="AB50" s="357"/>
      <c r="AC50" s="358"/>
      <c r="AD50" s="358"/>
      <c r="AE50" s="358"/>
      <c r="AF50" s="358"/>
      <c r="AG50" s="358"/>
      <c r="AH50" s="357"/>
      <c r="AI50" s="358"/>
      <c r="AJ50" s="358"/>
      <c r="AK50" s="358"/>
      <c r="AL50" s="358"/>
      <c r="AM50" s="358"/>
      <c r="AN50" s="357"/>
      <c r="AO50" s="358"/>
      <c r="AP50" s="358"/>
      <c r="AQ50" s="358"/>
      <c r="AR50" s="358"/>
      <c r="AS50" s="358"/>
      <c r="AT50" s="357"/>
      <c r="AU50" s="358"/>
      <c r="AV50" s="358"/>
      <c r="AW50" s="358"/>
      <c r="AX50" s="358"/>
      <c r="AY50" s="358"/>
      <c r="AZ50" s="357"/>
      <c r="BA50" s="358"/>
      <c r="BB50" s="358"/>
      <c r="BC50" s="358"/>
      <c r="BD50" s="358"/>
      <c r="BE50" s="358"/>
      <c r="BF50" s="357"/>
      <c r="BG50" s="358"/>
      <c r="BH50" s="358"/>
      <c r="BI50" s="358"/>
      <c r="BJ50" s="358"/>
      <c r="BK50" s="359"/>
    </row>
    <row r="51" spans="1:63" ht="18" customHeight="1" x14ac:dyDescent="0.25">
      <c r="A51" s="352"/>
      <c r="B51" s="205" t="str">
        <f>Sprache!$A$115</f>
        <v>hauteur de support de coulisse</v>
      </c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3" t="s">
        <v>245</v>
      </c>
      <c r="V51" s="357"/>
      <c r="W51" s="358"/>
      <c r="X51" s="358"/>
      <c r="Y51" s="358"/>
      <c r="Z51" s="358"/>
      <c r="AA51" s="358"/>
      <c r="AB51" s="357"/>
      <c r="AC51" s="358"/>
      <c r="AD51" s="358"/>
      <c r="AE51" s="358"/>
      <c r="AF51" s="358"/>
      <c r="AG51" s="358"/>
      <c r="AH51" s="357"/>
      <c r="AI51" s="358"/>
      <c r="AJ51" s="358"/>
      <c r="AK51" s="358"/>
      <c r="AL51" s="358"/>
      <c r="AM51" s="358"/>
      <c r="AN51" s="357"/>
      <c r="AO51" s="358"/>
      <c r="AP51" s="358"/>
      <c r="AQ51" s="358"/>
      <c r="AR51" s="358"/>
      <c r="AS51" s="358"/>
      <c r="AT51" s="357"/>
      <c r="AU51" s="358"/>
      <c r="AV51" s="358"/>
      <c r="AW51" s="358"/>
      <c r="AX51" s="358"/>
      <c r="AY51" s="358"/>
      <c r="AZ51" s="357"/>
      <c r="BA51" s="358"/>
      <c r="BB51" s="358"/>
      <c r="BC51" s="358"/>
      <c r="BD51" s="358"/>
      <c r="BE51" s="358"/>
      <c r="BF51" s="357"/>
      <c r="BG51" s="358"/>
      <c r="BH51" s="358"/>
      <c r="BI51" s="358"/>
      <c r="BJ51" s="358"/>
      <c r="BK51" s="359"/>
    </row>
    <row r="52" spans="1:63" ht="18" customHeight="1" x14ac:dyDescent="0.25">
      <c r="A52" s="352"/>
      <c r="B52" s="175" t="str">
        <f>Sprache!$A$62&amp;" "&amp;Sprache!A120</f>
        <v>support de coulisse sur</v>
      </c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6"/>
      <c r="Q52" s="166"/>
      <c r="R52" s="165"/>
      <c r="S52" s="166"/>
      <c r="T52" s="165"/>
      <c r="U52" s="167" t="s">
        <v>245</v>
      </c>
      <c r="V52" s="392"/>
      <c r="W52" s="393"/>
      <c r="X52" s="393"/>
      <c r="Y52" s="393"/>
      <c r="Z52" s="393"/>
      <c r="AA52" s="393"/>
      <c r="AB52" s="392"/>
      <c r="AC52" s="393"/>
      <c r="AD52" s="393"/>
      <c r="AE52" s="393"/>
      <c r="AF52" s="393"/>
      <c r="AG52" s="393"/>
      <c r="AH52" s="392"/>
      <c r="AI52" s="393"/>
      <c r="AJ52" s="393"/>
      <c r="AK52" s="393"/>
      <c r="AL52" s="393"/>
      <c r="AM52" s="393"/>
      <c r="AN52" s="392"/>
      <c r="AO52" s="393"/>
      <c r="AP52" s="393"/>
      <c r="AQ52" s="393"/>
      <c r="AR52" s="393"/>
      <c r="AS52" s="393"/>
      <c r="AT52" s="392"/>
      <c r="AU52" s="393"/>
      <c r="AV52" s="393"/>
      <c r="AW52" s="393"/>
      <c r="AX52" s="393"/>
      <c r="AY52" s="393"/>
      <c r="AZ52" s="392"/>
      <c r="BA52" s="393"/>
      <c r="BB52" s="393"/>
      <c r="BC52" s="393"/>
      <c r="BD52" s="393"/>
      <c r="BE52" s="393"/>
      <c r="BF52" s="392"/>
      <c r="BG52" s="393"/>
      <c r="BH52" s="393"/>
      <c r="BI52" s="393"/>
      <c r="BJ52" s="393"/>
      <c r="BK52" s="405"/>
    </row>
    <row r="53" spans="1:63" ht="18" customHeight="1" x14ac:dyDescent="0.25">
      <c r="A53" s="353"/>
      <c r="B53" s="206" t="str">
        <f>Sprache!$A$103</f>
        <v>plaque de couverture / code de plaque de couverture</v>
      </c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2"/>
      <c r="V53" s="360"/>
      <c r="W53" s="361"/>
      <c r="X53" s="361"/>
      <c r="Y53" s="361"/>
      <c r="Z53" s="361"/>
      <c r="AA53" s="361"/>
      <c r="AB53" s="360"/>
      <c r="AC53" s="361"/>
      <c r="AD53" s="361"/>
      <c r="AE53" s="361"/>
      <c r="AF53" s="361"/>
      <c r="AG53" s="361"/>
      <c r="AH53" s="360"/>
      <c r="AI53" s="361"/>
      <c r="AJ53" s="361"/>
      <c r="AK53" s="361"/>
      <c r="AL53" s="361"/>
      <c r="AM53" s="361"/>
      <c r="AN53" s="360"/>
      <c r="AO53" s="361"/>
      <c r="AP53" s="361"/>
      <c r="AQ53" s="361"/>
      <c r="AR53" s="361"/>
      <c r="AS53" s="361"/>
      <c r="AT53" s="360"/>
      <c r="AU53" s="361"/>
      <c r="AV53" s="361"/>
      <c r="AW53" s="361"/>
      <c r="AX53" s="361"/>
      <c r="AY53" s="361"/>
      <c r="AZ53" s="360"/>
      <c r="BA53" s="361"/>
      <c r="BB53" s="361"/>
      <c r="BC53" s="361"/>
      <c r="BD53" s="361"/>
      <c r="BE53" s="361"/>
      <c r="BF53" s="360"/>
      <c r="BG53" s="361"/>
      <c r="BH53" s="361"/>
      <c r="BI53" s="361"/>
      <c r="BJ53" s="361"/>
      <c r="BK53" s="362"/>
    </row>
    <row r="54" spans="1:63" ht="18" customHeight="1" x14ac:dyDescent="0.25">
      <c r="A54" s="348"/>
      <c r="B54" s="189" t="str">
        <f>Sprache!$A$105</f>
        <v>joint Malax / code de joint</v>
      </c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65"/>
      <c r="S54" s="165"/>
      <c r="T54" s="165"/>
      <c r="U54" s="174"/>
      <c r="V54" s="366"/>
      <c r="W54" s="367"/>
      <c r="X54" s="367"/>
      <c r="Y54" s="367"/>
      <c r="Z54" s="367"/>
      <c r="AA54" s="367"/>
      <c r="AB54" s="366"/>
      <c r="AC54" s="367"/>
      <c r="AD54" s="367"/>
      <c r="AE54" s="367"/>
      <c r="AF54" s="367"/>
      <c r="AG54" s="367"/>
      <c r="AH54" s="366"/>
      <c r="AI54" s="367"/>
      <c r="AJ54" s="367"/>
      <c r="AK54" s="367"/>
      <c r="AL54" s="367"/>
      <c r="AM54" s="367"/>
      <c r="AN54" s="366"/>
      <c r="AO54" s="367"/>
      <c r="AP54" s="367"/>
      <c r="AQ54" s="367"/>
      <c r="AR54" s="367"/>
      <c r="AS54" s="367"/>
      <c r="AT54" s="366"/>
      <c r="AU54" s="367"/>
      <c r="AV54" s="367"/>
      <c r="AW54" s="367"/>
      <c r="AX54" s="367"/>
      <c r="AY54" s="367"/>
      <c r="AZ54" s="366"/>
      <c r="BA54" s="367"/>
      <c r="BB54" s="367"/>
      <c r="BC54" s="367"/>
      <c r="BD54" s="367"/>
      <c r="BE54" s="367"/>
      <c r="BF54" s="366"/>
      <c r="BG54" s="367"/>
      <c r="BH54" s="367"/>
      <c r="BI54" s="367"/>
      <c r="BJ54" s="367"/>
      <c r="BK54" s="378"/>
    </row>
    <row r="55" spans="1:63" ht="18" customHeight="1" x14ac:dyDescent="0.25">
      <c r="A55" s="350"/>
      <c r="B55" s="193" t="str">
        <f>Sprache!$A$140</f>
        <v>remarques</v>
      </c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5"/>
      <c r="S55" s="195"/>
      <c r="T55" s="195"/>
      <c r="U55" s="196"/>
      <c r="V55" s="390"/>
      <c r="W55" s="391"/>
      <c r="X55" s="391"/>
      <c r="Y55" s="391"/>
      <c r="Z55" s="391"/>
      <c r="AA55" s="391"/>
      <c r="AB55" s="390"/>
      <c r="AC55" s="391"/>
      <c r="AD55" s="391"/>
      <c r="AE55" s="391"/>
      <c r="AF55" s="391"/>
      <c r="AG55" s="391"/>
      <c r="AH55" s="390"/>
      <c r="AI55" s="391"/>
      <c r="AJ55" s="391"/>
      <c r="AK55" s="391"/>
      <c r="AL55" s="391"/>
      <c r="AM55" s="391"/>
      <c r="AN55" s="390"/>
      <c r="AO55" s="391"/>
      <c r="AP55" s="391"/>
      <c r="AQ55" s="391"/>
      <c r="AR55" s="391"/>
      <c r="AS55" s="391"/>
      <c r="AT55" s="390"/>
      <c r="AU55" s="391"/>
      <c r="AV55" s="391"/>
      <c r="AW55" s="391"/>
      <c r="AX55" s="391"/>
      <c r="AY55" s="391"/>
      <c r="AZ55" s="390"/>
      <c r="BA55" s="391"/>
      <c r="BB55" s="391"/>
      <c r="BC55" s="391"/>
      <c r="BD55" s="391"/>
      <c r="BE55" s="391"/>
      <c r="BF55" s="390"/>
      <c r="BG55" s="391"/>
      <c r="BH55" s="391"/>
      <c r="BI55" s="391"/>
      <c r="BJ55" s="391"/>
      <c r="BK55" s="425"/>
    </row>
    <row r="56" spans="1:63" ht="60" customHeight="1" thickBot="1" x14ac:dyDescent="0.3">
      <c r="A56" s="210"/>
      <c r="B56" s="191" t="str">
        <f>Sprache!$A$116&amp;" "&amp;Sprache!$A$120&amp;": BE = "&amp;Sprache!$A$121&amp;"; HO = "&amp;Sprache!$A$122&amp;"; BL = "&amp;Sprache!$A$123&amp;"; ME = "&amp;Sprache!$A$124&amp;"; EP = "&amp;Sprache!A125&amp;"; FD = "&amp;Sprache!A135&amp;"; LW = "&amp;Sprache!A136&amp;""</f>
        <v>Montage sur: BE = Béton; HO = bois; BL = Tôle; ME = métal; EP = plaque de insertion; FD = coulisse double; LW = angle de linteau (tampon Jetplug)</v>
      </c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62"/>
      <c r="W56" s="62"/>
      <c r="X56" s="62"/>
      <c r="Y56" s="62"/>
      <c r="Z56" s="62"/>
      <c r="AA56" s="62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4"/>
    </row>
    <row r="57" spans="1:63" ht="16" customHeight="1" x14ac:dyDescent="0.25">
      <c r="A57" s="200" t="str">
        <f>Titelblatt!A60</f>
        <v>Copyright by SSAG / gcp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64" t="str">
        <f>Titelblatt!L60</f>
        <v>IMS/Massaufnahmeformulare Schenker/MF_GM200_P1650</v>
      </c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4"/>
      <c r="AM57" s="264"/>
      <c r="AN57" s="264"/>
      <c r="AO57" s="264"/>
      <c r="AP57" s="264"/>
      <c r="AQ57" s="264"/>
      <c r="AR57" s="264"/>
      <c r="AS57" s="264"/>
      <c r="AT57" s="264"/>
      <c r="AU57" s="264"/>
      <c r="AV57" s="264"/>
      <c r="AW57" s="264"/>
      <c r="AX57" s="264"/>
      <c r="AY57" s="264"/>
      <c r="AZ57" s="264"/>
      <c r="BA57" s="264"/>
      <c r="BB57" s="264"/>
      <c r="BC57" s="272" t="str">
        <f>Titelblatt!BD60</f>
        <v>14.05.2018/AX Ver. 2</v>
      </c>
      <c r="BD57" s="406"/>
      <c r="BE57" s="406"/>
      <c r="BF57" s="406"/>
      <c r="BG57" s="406"/>
      <c r="BH57" s="406"/>
      <c r="BI57" s="406"/>
      <c r="BJ57" s="406"/>
      <c r="BK57" s="406"/>
    </row>
    <row r="58" spans="1:63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</row>
    <row r="59" spans="1:63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</row>
    <row r="60" spans="1:63" x14ac:dyDescent="0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</row>
  </sheetData>
  <sheetProtection sheet="1" objects="1" scenarios="1" selectLockedCells="1"/>
  <mergeCells count="416">
    <mergeCell ref="BF13:BK13"/>
    <mergeCell ref="B40:M40"/>
    <mergeCell ref="AZ52:BE52"/>
    <mergeCell ref="V48:AA48"/>
    <mergeCell ref="AB48:AG48"/>
    <mergeCell ref="AB44:AG44"/>
    <mergeCell ref="AB47:AG47"/>
    <mergeCell ref="V47:AA47"/>
    <mergeCell ref="AB46:AG46"/>
    <mergeCell ref="V46:AA46"/>
    <mergeCell ref="AH43:AM43"/>
    <mergeCell ref="AN47:AS47"/>
    <mergeCell ref="AN51:AS51"/>
    <mergeCell ref="AN52:AS52"/>
    <mergeCell ref="AN43:AS43"/>
    <mergeCell ref="AT52:AY52"/>
    <mergeCell ref="AH51:AM51"/>
    <mergeCell ref="AH52:AM52"/>
    <mergeCell ref="AN48:AS48"/>
    <mergeCell ref="AN49:AS49"/>
    <mergeCell ref="AN50:AS50"/>
    <mergeCell ref="AT42:AY42"/>
    <mergeCell ref="AB40:AG40"/>
    <mergeCell ref="B36:M36"/>
    <mergeCell ref="BF6:BG6"/>
    <mergeCell ref="BH6:BI6"/>
    <mergeCell ref="BJ6:BK6"/>
    <mergeCell ref="BF5:BG5"/>
    <mergeCell ref="BH5:BI5"/>
    <mergeCell ref="AR5:AS5"/>
    <mergeCell ref="AD5:AE5"/>
    <mergeCell ref="AB26:AG26"/>
    <mergeCell ref="AB20:AG20"/>
    <mergeCell ref="AB19:AG19"/>
    <mergeCell ref="AB21:AG21"/>
    <mergeCell ref="AH25:AM25"/>
    <mergeCell ref="AF7:AG7"/>
    <mergeCell ref="AJ7:AK7"/>
    <mergeCell ref="AH7:AI7"/>
    <mergeCell ref="AN6:AO6"/>
    <mergeCell ref="AP6:AQ6"/>
    <mergeCell ref="AR6:AS6"/>
    <mergeCell ref="AL5:AM5"/>
    <mergeCell ref="AJ6:AK6"/>
    <mergeCell ref="AL6:AM6"/>
    <mergeCell ref="AV6:AW6"/>
    <mergeCell ref="AX6:AY6"/>
    <mergeCell ref="AZ6:BA6"/>
    <mergeCell ref="BF1:BK1"/>
    <mergeCell ref="BF2:BK2"/>
    <mergeCell ref="AZ5:BA5"/>
    <mergeCell ref="Z6:AA6"/>
    <mergeCell ref="V8:W8"/>
    <mergeCell ref="V54:AA54"/>
    <mergeCell ref="V31:AA31"/>
    <mergeCell ref="V33:AA33"/>
    <mergeCell ref="AH33:AM33"/>
    <mergeCell ref="AH31:AM31"/>
    <mergeCell ref="AH28:AM28"/>
    <mergeCell ref="AT4:AY4"/>
    <mergeCell ref="AH4:AM4"/>
    <mergeCell ref="AL7:AM7"/>
    <mergeCell ref="AN4:AS4"/>
    <mergeCell ref="AN7:AO7"/>
    <mergeCell ref="AP7:AQ7"/>
    <mergeCell ref="AR7:AS7"/>
    <mergeCell ref="AT6:AU6"/>
    <mergeCell ref="AN5:AO5"/>
    <mergeCell ref="AV7:AW7"/>
    <mergeCell ref="AH5:AI5"/>
    <mergeCell ref="AJ5:AK5"/>
    <mergeCell ref="AP5:AQ5"/>
    <mergeCell ref="V53:AA53"/>
    <mergeCell ref="V11:AA11"/>
    <mergeCell ref="V12:AA12"/>
    <mergeCell ref="V24:AA24"/>
    <mergeCell ref="V21:AA21"/>
    <mergeCell ref="V16:AA16"/>
    <mergeCell ref="Z7:AA7"/>
    <mergeCell ref="V9:AA9"/>
    <mergeCell ref="V23:AA23"/>
    <mergeCell ref="V18:AA18"/>
    <mergeCell ref="V14:AA14"/>
    <mergeCell ref="X7:Y7"/>
    <mergeCell ref="V43:AA43"/>
    <mergeCell ref="V30:AA30"/>
    <mergeCell ref="V49:AA49"/>
    <mergeCell ref="V45:AA45"/>
    <mergeCell ref="V44:AA44"/>
    <mergeCell ref="V19:AA19"/>
    <mergeCell ref="V10:AA10"/>
    <mergeCell ref="V20:AA20"/>
    <mergeCell ref="V13:AA13"/>
    <mergeCell ref="AV5:AW5"/>
    <mergeCell ref="AX5:AY5"/>
    <mergeCell ref="X5:Y5"/>
    <mergeCell ref="Z5:AA5"/>
    <mergeCell ref="AB33:AG33"/>
    <mergeCell ref="AH32:AM32"/>
    <mergeCell ref="AB39:AG39"/>
    <mergeCell ref="AJ8:AK8"/>
    <mergeCell ref="AL8:AM8"/>
    <mergeCell ref="AD7:AE7"/>
    <mergeCell ref="AT5:AU5"/>
    <mergeCell ref="AD6:AE6"/>
    <mergeCell ref="AF6:AG6"/>
    <mergeCell ref="AH6:AI6"/>
    <mergeCell ref="AH38:AM38"/>
    <mergeCell ref="AT9:AY9"/>
    <mergeCell ref="AN20:AS20"/>
    <mergeCell ref="AT20:AY20"/>
    <mergeCell ref="AN29:AS29"/>
    <mergeCell ref="AH30:AM30"/>
    <mergeCell ref="AN25:AS25"/>
    <mergeCell ref="AH10:AM10"/>
    <mergeCell ref="AH8:AI8"/>
    <mergeCell ref="V28:AA28"/>
    <mergeCell ref="AZ55:BE55"/>
    <mergeCell ref="BF55:BK55"/>
    <mergeCell ref="AN32:AS32"/>
    <mergeCell ref="AT36:AY36"/>
    <mergeCell ref="AT32:AY32"/>
    <mergeCell ref="AN38:AS38"/>
    <mergeCell ref="AZ43:BE43"/>
    <mergeCell ref="AH47:AM47"/>
    <mergeCell ref="AH48:AM48"/>
    <mergeCell ref="AN42:AS42"/>
    <mergeCell ref="BF53:BK53"/>
    <mergeCell ref="AH46:AM46"/>
    <mergeCell ref="AN46:AS46"/>
    <mergeCell ref="AZ49:BE49"/>
    <mergeCell ref="BF49:BK49"/>
    <mergeCell ref="BF43:BK43"/>
    <mergeCell ref="AZ42:BE42"/>
    <mergeCell ref="BF42:BK42"/>
    <mergeCell ref="AZ50:BE50"/>
    <mergeCell ref="AZ54:BE54"/>
    <mergeCell ref="AZ51:BE51"/>
    <mergeCell ref="AZ32:BE32"/>
    <mergeCell ref="AH39:AM39"/>
    <mergeCell ref="AZ53:BE53"/>
    <mergeCell ref="BB7:BC7"/>
    <mergeCell ref="AX7:AY7"/>
    <mergeCell ref="AZ7:BA7"/>
    <mergeCell ref="AZ10:BE10"/>
    <mergeCell ref="AN8:AO8"/>
    <mergeCell ref="AP8:AQ8"/>
    <mergeCell ref="AT8:AU8"/>
    <mergeCell ref="AR8:AS8"/>
    <mergeCell ref="AT7:AU7"/>
    <mergeCell ref="AT10:AY10"/>
    <mergeCell ref="BD8:BE8"/>
    <mergeCell ref="AV8:AW8"/>
    <mergeCell ref="AX8:AY8"/>
    <mergeCell ref="AZ8:BA8"/>
    <mergeCell ref="BB8:BC8"/>
    <mergeCell ref="AN9:AS9"/>
    <mergeCell ref="AN10:AS10"/>
    <mergeCell ref="K1:AE1"/>
    <mergeCell ref="K2:AE2"/>
    <mergeCell ref="AF1:AI1"/>
    <mergeCell ref="AJ1:AM1"/>
    <mergeCell ref="AF2:AI2"/>
    <mergeCell ref="AJ2:AM2"/>
    <mergeCell ref="V25:AA25"/>
    <mergeCell ref="V15:X15"/>
    <mergeCell ref="AB7:AC7"/>
    <mergeCell ref="AB6:AC6"/>
    <mergeCell ref="AH23:AM23"/>
    <mergeCell ref="V6:W6"/>
    <mergeCell ref="X6:Y6"/>
    <mergeCell ref="X8:Y8"/>
    <mergeCell ref="Z8:AA8"/>
    <mergeCell ref="V7:W7"/>
    <mergeCell ref="AH9:AM9"/>
    <mergeCell ref="V4:AA4"/>
    <mergeCell ref="V5:W5"/>
    <mergeCell ref="AH20:AM20"/>
    <mergeCell ref="AH24:AM24"/>
    <mergeCell ref="BF51:BK51"/>
    <mergeCell ref="AT50:AY50"/>
    <mergeCell ref="BF20:BK20"/>
    <mergeCell ref="BF32:BK32"/>
    <mergeCell ref="AZ36:BE36"/>
    <mergeCell ref="AZ33:BE33"/>
    <mergeCell ref="BF33:BK33"/>
    <mergeCell ref="AT28:AY28"/>
    <mergeCell ref="AT38:AY38"/>
    <mergeCell ref="AT33:AY33"/>
    <mergeCell ref="BF36:BK36"/>
    <mergeCell ref="AT44:AY44"/>
    <mergeCell ref="AT43:AY43"/>
    <mergeCell ref="AZ38:BE38"/>
    <mergeCell ref="BF39:BK39"/>
    <mergeCell ref="AT39:AY39"/>
    <mergeCell ref="AZ39:BE39"/>
    <mergeCell ref="BF25:BK25"/>
    <mergeCell ref="AZ44:BE44"/>
    <mergeCell ref="BF44:BK44"/>
    <mergeCell ref="BF26:BK26"/>
    <mergeCell ref="AZ26:BE26"/>
    <mergeCell ref="AZ25:BE25"/>
    <mergeCell ref="AT29:AY29"/>
    <mergeCell ref="BF52:BK52"/>
    <mergeCell ref="BF50:BK50"/>
    <mergeCell ref="AT51:AY51"/>
    <mergeCell ref="BC57:BK57"/>
    <mergeCell ref="L57:BB57"/>
    <mergeCell ref="AT48:AY48"/>
    <mergeCell ref="AB45:AG45"/>
    <mergeCell ref="AH45:AM45"/>
    <mergeCell ref="AN45:AS45"/>
    <mergeCell ref="AZ47:BE47"/>
    <mergeCell ref="BF46:BK46"/>
    <mergeCell ref="AZ48:BE48"/>
    <mergeCell ref="AT46:AY46"/>
    <mergeCell ref="BF45:BK45"/>
    <mergeCell ref="BF47:BK47"/>
    <mergeCell ref="AZ46:BE46"/>
    <mergeCell ref="AZ45:BE45"/>
    <mergeCell ref="AT47:AY47"/>
    <mergeCell ref="AT45:AY45"/>
    <mergeCell ref="BF48:BK48"/>
    <mergeCell ref="BF54:BK54"/>
    <mergeCell ref="AT49:AY49"/>
    <mergeCell ref="AT53:AY53"/>
    <mergeCell ref="AH11:AM11"/>
    <mergeCell ref="AT12:AY12"/>
    <mergeCell ref="AT18:AY18"/>
    <mergeCell ref="AE15:AJ15"/>
    <mergeCell ref="AW15:BB15"/>
    <mergeCell ref="AT19:AY19"/>
    <mergeCell ref="AB16:AG16"/>
    <mergeCell ref="AB14:AG14"/>
    <mergeCell ref="AZ18:BE18"/>
    <mergeCell ref="AN12:AS12"/>
    <mergeCell ref="AN14:AS14"/>
    <mergeCell ref="AN16:AS16"/>
    <mergeCell ref="AN18:AS18"/>
    <mergeCell ref="AN19:AS19"/>
    <mergeCell ref="AQ15:AV15"/>
    <mergeCell ref="AN11:AS11"/>
    <mergeCell ref="AT11:AY11"/>
    <mergeCell ref="AH12:AM12"/>
    <mergeCell ref="AB13:AG13"/>
    <mergeCell ref="AH13:AM13"/>
    <mergeCell ref="AN13:AS13"/>
    <mergeCell ref="AT13:AY13"/>
    <mergeCell ref="AZ13:BE13"/>
    <mergeCell ref="AZ30:BE30"/>
    <mergeCell ref="AZ19:BE19"/>
    <mergeCell ref="AZ14:BE14"/>
    <mergeCell ref="AT14:AY14"/>
    <mergeCell ref="AT16:AY16"/>
    <mergeCell ref="BF28:BK28"/>
    <mergeCell ref="AZ21:BE21"/>
    <mergeCell ref="BF21:BK21"/>
    <mergeCell ref="AZ31:BE31"/>
    <mergeCell ref="AT26:AY26"/>
    <mergeCell ref="AT25:AY25"/>
    <mergeCell ref="AT23:AY23"/>
    <mergeCell ref="AT30:AY30"/>
    <mergeCell ref="B27:BK27"/>
    <mergeCell ref="AZ28:BE28"/>
    <mergeCell ref="AT24:AY24"/>
    <mergeCell ref="AT31:AY31"/>
    <mergeCell ref="AN24:AS24"/>
    <mergeCell ref="AN30:AS30"/>
    <mergeCell ref="AH14:AM14"/>
    <mergeCell ref="AH16:AM16"/>
    <mergeCell ref="AK15:AP15"/>
    <mergeCell ref="AH18:AM18"/>
    <mergeCell ref="AH19:AM19"/>
    <mergeCell ref="AO1:BE1"/>
    <mergeCell ref="AO2:BE2"/>
    <mergeCell ref="V41:AA41"/>
    <mergeCell ref="V42:AA42"/>
    <mergeCell ref="V50:AA50"/>
    <mergeCell ref="V51:AA51"/>
    <mergeCell ref="AB4:AG4"/>
    <mergeCell ref="AB5:AC5"/>
    <mergeCell ref="AF5:AG5"/>
    <mergeCell ref="AB8:AC8"/>
    <mergeCell ref="AD8:AE8"/>
    <mergeCell ref="AF8:AG8"/>
    <mergeCell ref="AB9:AG9"/>
    <mergeCell ref="AB11:AG11"/>
    <mergeCell ref="AB12:AG12"/>
    <mergeCell ref="AB18:AG18"/>
    <mergeCell ref="AB24:AG24"/>
    <mergeCell ref="AB25:AG25"/>
    <mergeCell ref="AB28:AG28"/>
    <mergeCell ref="AB34:AG34"/>
    <mergeCell ref="AH21:AM21"/>
    <mergeCell ref="AN21:AS21"/>
    <mergeCell ref="AT21:AY21"/>
    <mergeCell ref="AH40:AM40"/>
    <mergeCell ref="V55:AA55"/>
    <mergeCell ref="A10:A16"/>
    <mergeCell ref="V34:AA34"/>
    <mergeCell ref="V36:AA36"/>
    <mergeCell ref="V40:AA40"/>
    <mergeCell ref="Y15:AD15"/>
    <mergeCell ref="AB30:AG30"/>
    <mergeCell ref="AB31:AG31"/>
    <mergeCell ref="V29:AA29"/>
    <mergeCell ref="AB36:AG36"/>
    <mergeCell ref="V38:AA38"/>
    <mergeCell ref="AB42:AG42"/>
    <mergeCell ref="AB32:AG32"/>
    <mergeCell ref="AB38:AG38"/>
    <mergeCell ref="V32:AA32"/>
    <mergeCell ref="V26:AA26"/>
    <mergeCell ref="V35:AA35"/>
    <mergeCell ref="V39:AA39"/>
    <mergeCell ref="AB29:AG29"/>
    <mergeCell ref="V52:AA52"/>
    <mergeCell ref="AB10:AG10"/>
    <mergeCell ref="AB23:AG23"/>
    <mergeCell ref="AB35:AG35"/>
    <mergeCell ref="AB41:AG41"/>
    <mergeCell ref="AH26:AM26"/>
    <mergeCell ref="AH34:AM34"/>
    <mergeCell ref="AH35:AM35"/>
    <mergeCell ref="AH36:AM36"/>
    <mergeCell ref="AN28:AS28"/>
    <mergeCell ref="AN26:AS26"/>
    <mergeCell ref="AN23:AS23"/>
    <mergeCell ref="AH55:AM55"/>
    <mergeCell ref="AH42:AM42"/>
    <mergeCell ref="AH29:AM29"/>
    <mergeCell ref="AB43:AG43"/>
    <mergeCell ref="AB49:AG49"/>
    <mergeCell ref="AB51:AG51"/>
    <mergeCell ref="AB52:AG52"/>
    <mergeCell ref="AB53:AG53"/>
    <mergeCell ref="AB54:AG54"/>
    <mergeCell ref="AB55:AG55"/>
    <mergeCell ref="AH41:AM41"/>
    <mergeCell ref="AH44:AM44"/>
    <mergeCell ref="AH49:AM49"/>
    <mergeCell ref="AB50:AG50"/>
    <mergeCell ref="AH50:AM50"/>
    <mergeCell ref="AH53:AM53"/>
    <mergeCell ref="AT55:AY55"/>
    <mergeCell ref="AZ16:BE16"/>
    <mergeCell ref="AZ20:BE20"/>
    <mergeCell ref="AZ23:BE23"/>
    <mergeCell ref="AZ24:BE24"/>
    <mergeCell ref="AZ29:BE29"/>
    <mergeCell ref="AZ34:BE34"/>
    <mergeCell ref="AZ35:BE35"/>
    <mergeCell ref="AZ40:BE40"/>
    <mergeCell ref="AZ41:BE41"/>
    <mergeCell ref="B37:BK37"/>
    <mergeCell ref="AN53:AS53"/>
    <mergeCell ref="AN54:AS54"/>
    <mergeCell ref="AN55:AS55"/>
    <mergeCell ref="AN31:AS31"/>
    <mergeCell ref="AN33:AS33"/>
    <mergeCell ref="AN34:AS34"/>
    <mergeCell ref="AN35:AS35"/>
    <mergeCell ref="AN36:AS36"/>
    <mergeCell ref="AN39:AS39"/>
    <mergeCell ref="AN40:AS40"/>
    <mergeCell ref="AN41:AS41"/>
    <mergeCell ref="AN44:AS44"/>
    <mergeCell ref="AH54:AM54"/>
    <mergeCell ref="BF4:BK4"/>
    <mergeCell ref="BJ5:BK5"/>
    <mergeCell ref="BF7:BG7"/>
    <mergeCell ref="BH7:BI7"/>
    <mergeCell ref="BH8:BI8"/>
    <mergeCell ref="BJ8:BK8"/>
    <mergeCell ref="BF12:BK12"/>
    <mergeCell ref="BF14:BK14"/>
    <mergeCell ref="BC15:BH15"/>
    <mergeCell ref="BI15:BK15"/>
    <mergeCell ref="AZ4:BE4"/>
    <mergeCell ref="BB5:BC5"/>
    <mergeCell ref="BD5:BE5"/>
    <mergeCell ref="BB6:BC6"/>
    <mergeCell ref="BD6:BE6"/>
    <mergeCell ref="BD7:BE7"/>
    <mergeCell ref="AZ12:BE12"/>
    <mergeCell ref="BF11:BK11"/>
    <mergeCell ref="BJ7:BK7"/>
    <mergeCell ref="BF8:BG8"/>
    <mergeCell ref="BF9:BK9"/>
    <mergeCell ref="BF10:BK10"/>
    <mergeCell ref="AZ9:BE9"/>
    <mergeCell ref="AZ11:BE11"/>
    <mergeCell ref="A17:A31"/>
    <mergeCell ref="A32:A36"/>
    <mergeCell ref="A37:A46"/>
    <mergeCell ref="A48:A53"/>
    <mergeCell ref="A54:A55"/>
    <mergeCell ref="BF16:BK16"/>
    <mergeCell ref="BF18:BK18"/>
    <mergeCell ref="BF19:BK19"/>
    <mergeCell ref="BF23:BK23"/>
    <mergeCell ref="BF24:BK24"/>
    <mergeCell ref="BF34:BK34"/>
    <mergeCell ref="BF35:BK35"/>
    <mergeCell ref="BF40:BK40"/>
    <mergeCell ref="BF41:BK41"/>
    <mergeCell ref="BF31:BK31"/>
    <mergeCell ref="BF29:BK29"/>
    <mergeCell ref="BF30:BK30"/>
    <mergeCell ref="BF38:BK38"/>
    <mergeCell ref="B22:BK22"/>
    <mergeCell ref="AT34:AY34"/>
    <mergeCell ref="AT35:AY35"/>
    <mergeCell ref="AT40:AY40"/>
    <mergeCell ref="AT41:AY41"/>
    <mergeCell ref="AT54:AY54"/>
  </mergeCells>
  <phoneticPr fontId="0" type="noConversion"/>
  <printOptions horizontalCentered="1" verticalCentered="1"/>
  <pageMargins left="0.59055118110236227" right="0.59055118110236227" top="0.39370078740157483" bottom="0.39370078740157483" header="0.39370078740157483" footer="0.39370078740157483"/>
  <pageSetup paperSize="9" scale="83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ictPub.Image.6" shapeId="5121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69850</xdr:colOff>
                <xdr:row>2</xdr:row>
                <xdr:rowOff>69850</xdr:rowOff>
              </to>
            </anchor>
          </objectPr>
        </oleObject>
      </mc:Choice>
      <mc:Fallback>
        <oleObject progId="PictPub.Image.6" shapeId="5121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93DCBE3F10EA4B8DA09B7906E3B018" ma:contentTypeVersion="16" ma:contentTypeDescription="Ein neues Dokument erstellen." ma:contentTypeScope="" ma:versionID="d2863fd3049d56a22d63e59c0028d493">
  <xsd:schema xmlns:xsd="http://www.w3.org/2001/XMLSchema" xmlns:p="http://schemas.microsoft.com/office/2006/metadata/properties" targetNamespace="http://schemas.microsoft.com/office/2006/metadata/properties" ma:root="true" ma:fieldsID="f5c280d6c0a4e357f18411568cfdf41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13D189-5B0E-4922-9903-1906C0AF2CED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1A945E1-8031-4FD5-A8BA-7B0E762051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1872B54-A6CB-41A0-8C61-0A70674301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Sprache</vt:lpstr>
      <vt:lpstr>Titelblatt</vt:lpstr>
      <vt:lpstr>Folgeblatt</vt:lpstr>
      <vt:lpstr>Folgeblatt!Druckbereich</vt:lpstr>
      <vt:lpstr>Titelblatt!Druckbereich</vt:lpstr>
    </vt:vector>
  </TitlesOfParts>
  <Company>Schenker Storen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GM200 (P1650)</dc:title>
  <dc:subject>Massaufnahmeblatt</dc:subject>
  <dc:creator>Schmid Paul</dc:creator>
  <cp:lastModifiedBy>Lüscher Nicola</cp:lastModifiedBy>
  <cp:lastPrinted>2021-08-23T11:28:55Z</cp:lastPrinted>
  <dcterms:created xsi:type="dcterms:W3CDTF">2000-03-21T20:10:46Z</dcterms:created>
  <dcterms:modified xsi:type="dcterms:W3CDTF">2021-08-23T11:29:38Z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0x010100FE93DCBE3F10EA4B8DA09B7906E3B018</vt:lpwstr>
  </property>
</Properties>
</file>